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整合汇总" sheetId="1" r:id="rId1"/>
  </sheets>
  <definedNames/>
  <calcPr fullCalcOnLoad="1"/>
</workbook>
</file>

<file path=xl/sharedStrings.xml><?xml version="1.0" encoding="utf-8"?>
<sst xmlns="http://schemas.openxmlformats.org/spreadsheetml/2006/main" count="237" uniqueCount="165">
  <si>
    <t>附件1：</t>
  </si>
  <si>
    <t>汝南县2017年统筹整合财政涉农资金情况表</t>
  </si>
  <si>
    <t>单位：万元</t>
  </si>
  <si>
    <t>序号</t>
  </si>
  <si>
    <t>专项资金名称</t>
  </si>
  <si>
    <t>资金文号</t>
  </si>
  <si>
    <t>总计</t>
  </si>
  <si>
    <t>2017年度资金</t>
  </si>
  <si>
    <t>结转、结余资金</t>
  </si>
  <si>
    <t>扶贫资金收回</t>
  </si>
  <si>
    <t>已下达资金</t>
  </si>
  <si>
    <t>未下达资金</t>
  </si>
  <si>
    <t>备注</t>
  </si>
  <si>
    <t>小计</t>
  </si>
  <si>
    <t>中央</t>
  </si>
  <si>
    <t>省</t>
  </si>
  <si>
    <t>市</t>
  </si>
  <si>
    <t>县</t>
  </si>
  <si>
    <t>省下达指标</t>
  </si>
  <si>
    <t>新增债券</t>
  </si>
  <si>
    <t>一、中央资金</t>
  </si>
  <si>
    <t>提前下达2017年农业综合开发财政资金-中央</t>
  </si>
  <si>
    <t>驻财预〔2016〕535号-1</t>
  </si>
  <si>
    <t>整合中央资金</t>
  </si>
  <si>
    <t>提前下达2017年中央及省级财政扶贫发展资金-中央</t>
  </si>
  <si>
    <t>驻财预〔2016〕593号-1</t>
  </si>
  <si>
    <t>中央扶贫专项</t>
  </si>
  <si>
    <t>提前告知2017年中央水利发展资金和省级配套资金-农田水利-中央</t>
  </si>
  <si>
    <t>驻财预〔2016〕668号-2</t>
  </si>
  <si>
    <t>提前告知2017年中央水利发展资金和省级配套资金-江河湖库治理</t>
  </si>
  <si>
    <t>驻财预〔2016〕668号-4</t>
  </si>
  <si>
    <t>提前下达2017年产粮大县奖励资金</t>
  </si>
  <si>
    <t>豫财贸〔2016〕142号</t>
  </si>
  <si>
    <r>
      <t>2017年县乡道危桥改造和农村公路安防工程项目切块</t>
    </r>
    <r>
      <rPr>
        <b/>
        <sz val="11"/>
        <rFont val="仿宋_GB2312"/>
        <family val="3"/>
      </rPr>
      <t>中央车购</t>
    </r>
    <r>
      <rPr>
        <sz val="11"/>
        <rFont val="仿宋_GB2312"/>
        <family val="3"/>
      </rPr>
      <t>税资金</t>
    </r>
  </si>
  <si>
    <t>驻财预〔2017〕30号</t>
  </si>
  <si>
    <r>
      <t>2017年全国新增千亿斤粮食生产能力规划田间工程</t>
    </r>
    <r>
      <rPr>
        <b/>
        <sz val="11"/>
        <rFont val="仿宋_GB2312"/>
        <family val="3"/>
      </rPr>
      <t>中央基建</t>
    </r>
    <r>
      <rPr>
        <sz val="11"/>
        <rFont val="仿宋_GB2312"/>
        <family val="3"/>
      </rPr>
      <t>投资预算（拨款）</t>
    </r>
  </si>
  <si>
    <t>驻财预〔2017〕116号</t>
  </si>
  <si>
    <r>
      <t>2017年第一批农村公路切块</t>
    </r>
    <r>
      <rPr>
        <b/>
        <sz val="11"/>
        <rFont val="仿宋_GB2312"/>
        <family val="3"/>
      </rPr>
      <t>中央车购税</t>
    </r>
    <r>
      <rPr>
        <sz val="11"/>
        <rFont val="仿宋_GB2312"/>
        <family val="3"/>
      </rPr>
      <t>资金支出预算</t>
    </r>
  </si>
  <si>
    <t>驻财预〔2017〕118号</t>
  </si>
  <si>
    <t>2017年中央财政林木良种苗木补助-中央</t>
  </si>
  <si>
    <t>驻财预〔2017〕119号</t>
  </si>
  <si>
    <t>2017年中央财政森林抚育补助-中央</t>
  </si>
  <si>
    <t>2017年农村危房改造补助资金（第一批）</t>
  </si>
  <si>
    <t>驻财预〔2017〕179号</t>
  </si>
  <si>
    <t>2017年规模化大型沼气工程中央基建投资预算（拨款）</t>
  </si>
  <si>
    <t>驻财预〔2017〕245号</t>
  </si>
  <si>
    <t>2017年第二批中央财政专项扶贫发展资金</t>
  </si>
  <si>
    <t>驻财预〔2017〕274号</t>
  </si>
  <si>
    <t>2017年第二批中央财政少数民族发展资金</t>
  </si>
  <si>
    <t>驻财预〔2017〕296号</t>
  </si>
  <si>
    <t>2017年产粮大县奖励资金</t>
  </si>
  <si>
    <t>豫财贸〔2017〕60号</t>
  </si>
  <si>
    <t>2017年农村危房改造中央和省级补助资金（第二批）</t>
  </si>
  <si>
    <t xml:space="preserve">  驻财预〔2017〕307号</t>
  </si>
  <si>
    <t>2017年中央第二批水利发展资金及省级资金-农田水利建设</t>
  </si>
  <si>
    <t xml:space="preserve">  驻财预〔2017〕309号</t>
  </si>
  <si>
    <t>2017年中央第二批水利发展资金及省级资金-河湖水系连通</t>
  </si>
  <si>
    <t>2017年中央第二批水利发展资金及省级资金-县级及以下公益性水利工程维修养护</t>
  </si>
  <si>
    <t>2017年中央农村环境整治预算</t>
  </si>
  <si>
    <t xml:space="preserve">  驻财预〔2017〕337号</t>
  </si>
  <si>
    <t>2017年第二批通村公路建设及村道安防中央车购税资金</t>
  </si>
  <si>
    <t xml:space="preserve">  驻财预〔2017〕352号</t>
  </si>
  <si>
    <t>2017年第二批中央和省级财政林业改革发展等资金-中央</t>
  </si>
  <si>
    <t>驻财预〔2017〕425号</t>
  </si>
  <si>
    <t>2017年部分中央财政农业资金-中央</t>
  </si>
  <si>
    <t>驻财预〔2017〕428号</t>
  </si>
  <si>
    <t>二、省级资金</t>
  </si>
  <si>
    <t>提前下达2017年中央及省级财政扶贫以工代赈资金-省级</t>
  </si>
  <si>
    <t>驻财预〔2016〕489号</t>
  </si>
  <si>
    <t>省级扶贫专项</t>
  </si>
  <si>
    <t>提前下达2017年农业综合开发财政资金-省级</t>
  </si>
  <si>
    <t>驻财预〔2016〕535号-2</t>
  </si>
  <si>
    <t>整合省级资金</t>
  </si>
  <si>
    <t>提前下达2017年支持学前教育发展省级奖补资金</t>
  </si>
  <si>
    <t>驻财预〔2016〕550号</t>
  </si>
  <si>
    <t>提前下达2017年中央及省级财政扶贫发展资金-省级</t>
  </si>
  <si>
    <t>驻财预〔2016〕593号-2</t>
  </si>
  <si>
    <t>提前告知2017年农机专项资金-省级-扶贫专项</t>
  </si>
  <si>
    <t>驻财预〔2016〕597号</t>
  </si>
  <si>
    <t>提前告知2017年农田水利设施建设和水土保持补助资金-省级</t>
  </si>
  <si>
    <t>驻财预〔2016〕632号-1</t>
  </si>
  <si>
    <t>驻财预〔2016〕632号-2</t>
  </si>
  <si>
    <t>提前告知2017年农业财政专项资金-扶贫整合</t>
  </si>
  <si>
    <t>驻财预〔2016〕640号-1</t>
  </si>
  <si>
    <t>提前下达2017年中央及省级少数民族发展资金-省级</t>
  </si>
  <si>
    <t>驻财预〔2016〕641号</t>
  </si>
  <si>
    <t>提前告知2017年中央水利发展资金和省级配套资金-农田水利-省级</t>
  </si>
  <si>
    <t>驻财预〔2016〕668号-3</t>
  </si>
  <si>
    <t>提前下达2017年农村综合改革转移支付资金</t>
  </si>
  <si>
    <t>驻财预〔2016〕679号</t>
  </si>
  <si>
    <t>2016年县乡公路建设项目（第四批）省补助资金</t>
  </si>
  <si>
    <t>驻财预〔2017〕42号</t>
  </si>
  <si>
    <r>
      <t>2017年</t>
    </r>
    <r>
      <rPr>
        <b/>
        <sz val="11"/>
        <rFont val="仿宋_GB2312"/>
        <family val="3"/>
      </rPr>
      <t>省派驻</t>
    </r>
    <r>
      <rPr>
        <sz val="11"/>
        <rFont val="仿宋_GB2312"/>
        <family val="3"/>
      </rPr>
      <t>村第一书记专项扶贫资金</t>
    </r>
  </si>
  <si>
    <t>驻财预〔2017〕59号</t>
  </si>
  <si>
    <r>
      <t>农村公路三年行动计划2016年及以前年度部分项目</t>
    </r>
    <r>
      <rPr>
        <b/>
        <sz val="11"/>
        <rFont val="仿宋_GB2312"/>
        <family val="3"/>
      </rPr>
      <t>省补助</t>
    </r>
    <r>
      <rPr>
        <sz val="11"/>
        <rFont val="仿宋_GB2312"/>
        <family val="3"/>
      </rPr>
      <t>资金</t>
    </r>
  </si>
  <si>
    <t>驻财预〔2017〕68号</t>
  </si>
  <si>
    <t>2017年第一批县乡道安防、第一批村道安防及第二批农村公路安防工程等项目切块省补助资金</t>
  </si>
  <si>
    <t>驻财预〔2017〕86号</t>
  </si>
  <si>
    <r>
      <t>2015年</t>
    </r>
    <r>
      <rPr>
        <b/>
        <sz val="11"/>
        <rFont val="仿宋_GB2312"/>
        <family val="3"/>
      </rPr>
      <t>省级</t>
    </r>
    <r>
      <rPr>
        <sz val="11"/>
        <rFont val="仿宋_GB2312"/>
        <family val="3"/>
      </rPr>
      <t>农村危房改造奖补资金-</t>
    </r>
    <r>
      <rPr>
        <b/>
        <sz val="11"/>
        <rFont val="仿宋_GB2312"/>
        <family val="3"/>
      </rPr>
      <t>基数</t>
    </r>
  </si>
  <si>
    <t>驻财预〔2016〕215号</t>
  </si>
  <si>
    <r>
      <t>2017年财政预算内以工代赈建设项目</t>
    </r>
    <r>
      <rPr>
        <b/>
        <sz val="11"/>
        <rFont val="仿宋_GB2312"/>
        <family val="3"/>
      </rPr>
      <t>省交通</t>
    </r>
    <r>
      <rPr>
        <sz val="11"/>
        <rFont val="仿宋_GB2312"/>
        <family val="3"/>
      </rPr>
      <t>配套资金支出预算</t>
    </r>
  </si>
  <si>
    <t>驻财预〔2017〕115号</t>
  </si>
  <si>
    <t>2017年畜牧业专项补助资金（畜牧业发展资金）-省级</t>
  </si>
  <si>
    <t>驻财预〔2017〕120号</t>
  </si>
  <si>
    <t>2017年改善农村人居环境奖补资金-省级</t>
  </si>
  <si>
    <t>驻财预〔2017〕146号</t>
  </si>
  <si>
    <r>
      <t>2017年第二批通村公路项目</t>
    </r>
    <r>
      <rPr>
        <b/>
        <sz val="11"/>
        <rFont val="仿宋_GB2312"/>
        <family val="3"/>
      </rPr>
      <t>省补助</t>
    </r>
    <r>
      <rPr>
        <sz val="11"/>
        <rFont val="仿宋_GB2312"/>
        <family val="3"/>
      </rPr>
      <t>资金</t>
    </r>
  </si>
  <si>
    <t>驻财预〔2017〕157号</t>
  </si>
  <si>
    <t>2017年《河南省林业生态省提升工程》森林资源培育</t>
  </si>
  <si>
    <t>驻财预〔2017〕173号</t>
  </si>
  <si>
    <t>2017年江河湖库水系综合整治-省级</t>
  </si>
  <si>
    <t>驻财预〔2017〕174号</t>
  </si>
  <si>
    <t>2017年农村危房改造补助资金-第一批-省级</t>
  </si>
  <si>
    <t>2016年农村危房改造省级补助资金预算指标-第一批-省级</t>
  </si>
  <si>
    <t>驻财预〔2017〕180号</t>
  </si>
  <si>
    <t>2017年新增建设用地土地有偿使用费资金</t>
  </si>
  <si>
    <t>驻财预〔2017〕194号</t>
  </si>
  <si>
    <t>2017年贫困县农业财政专项资金-省级资金</t>
  </si>
  <si>
    <t>驻财预〔2017〕225号</t>
  </si>
  <si>
    <t>2017年农村饮水安全巩固提升工程省级补助资金</t>
  </si>
  <si>
    <t>驻财预〔2017〕237号</t>
  </si>
  <si>
    <r>
      <t>2017年全国新增千亿斤粮食生产能力规划田间工程</t>
    </r>
    <r>
      <rPr>
        <b/>
        <sz val="11"/>
        <rFont val="仿宋_GB2312"/>
        <family val="3"/>
      </rPr>
      <t>省级配套</t>
    </r>
    <r>
      <rPr>
        <sz val="11"/>
        <rFont val="仿宋_GB2312"/>
        <family val="3"/>
      </rPr>
      <t>资金预算（拨款）</t>
    </r>
  </si>
  <si>
    <t>驻财预〔2017〕238号</t>
  </si>
  <si>
    <t>2017年以工代赈省基建投资预算（拨款）</t>
  </si>
  <si>
    <t>驻财预〔2017〕241号</t>
  </si>
  <si>
    <t>2017年畜牧业发展专项资金（用于扶贫县部分）</t>
  </si>
  <si>
    <t>驻财预〔2017〕260号</t>
  </si>
  <si>
    <t>2017年第二批支出学前教育发展省级专项资金</t>
  </si>
  <si>
    <t>驻财预〔2017〕268号</t>
  </si>
  <si>
    <t>2016年农村危房改造省级补助资金预算指标-第二批-省级</t>
  </si>
  <si>
    <t>驻财预〔2017〕278号</t>
  </si>
  <si>
    <t>2017年农发可统筹整合使用省级财政资金产业化经营部分</t>
  </si>
  <si>
    <t>驻财预〔2017〕294号</t>
  </si>
  <si>
    <t>驻财预〔2017〕307号</t>
  </si>
  <si>
    <t>2017年中央第二批水利发展资金及省级资金-农田水利工程维修养护</t>
  </si>
  <si>
    <t>2017年第二批省级财政林业专项资金</t>
  </si>
  <si>
    <t xml:space="preserve">  驻财预〔2017〕324号</t>
  </si>
  <si>
    <t>2017年以工代赈（第二批）省基建投资预算（拨款）</t>
  </si>
  <si>
    <t xml:space="preserve">  驻财预〔2017〕410号</t>
  </si>
  <si>
    <t>2017年中央和省级财政林业改革发展资金</t>
  </si>
  <si>
    <t>驻财预〔2017〕487号</t>
  </si>
  <si>
    <t>三、市级资金</t>
  </si>
  <si>
    <t>2017年美丽乡村建设试点项目</t>
  </si>
  <si>
    <t>驻财预〔2017〕215号</t>
  </si>
  <si>
    <t>整合市级资金</t>
  </si>
  <si>
    <t>2017年村级公益事业建设一事一议财政奖补市级配套</t>
  </si>
  <si>
    <t>驻财预〔2017〕214号</t>
  </si>
  <si>
    <t>2017年农村合作经济组织发展专项资金</t>
  </si>
  <si>
    <t>驻财预〔2017〕281号</t>
  </si>
  <si>
    <t>2017年市级财政专项扶贫资金（扶贫小额信贷风险补偿金）</t>
  </si>
  <si>
    <t>驻财预〔2017〕365号</t>
  </si>
  <si>
    <t>市级扶贫专项</t>
  </si>
  <si>
    <t>2016年度脱贫攻坚奖励资金</t>
  </si>
  <si>
    <t>驻财预〔2017〕12号</t>
  </si>
  <si>
    <t>2017年市派驻村第一书记工作经费</t>
  </si>
  <si>
    <t>驻财预〔2017〕145号</t>
  </si>
  <si>
    <t>四、县级资金</t>
  </si>
  <si>
    <t>年初预算安排专项扶贫资金</t>
  </si>
  <si>
    <t>年初预算</t>
  </si>
  <si>
    <t>县级扶贫专项</t>
  </si>
  <si>
    <t>2017年地方政府新增一般债券资金</t>
  </si>
  <si>
    <t>驻财预〔2017〕301号</t>
  </si>
  <si>
    <t>上年度扶贫资金结余结转</t>
  </si>
  <si>
    <t>盘活存量（以前年度结转结余资金）</t>
  </si>
  <si>
    <t>盘活存量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</si>
</sst>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0000_ "/>
  </numFmts>
  <fonts count="29">
    <font>
      <sz val="12"/>
      <name val="宋体"/>
      <family val="0"/>
    </font>
    <font>
      <sz val="12"/>
      <name val="仿宋_GB2312"/>
      <family val="3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0" fillId="2" borderId="1" applyNumberFormat="0" applyAlignment="0" applyProtection="0"/>
    <xf numFmtId="0" fontId="26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10" fillId="0" borderId="8" applyNumberFormat="0" applyFill="0" applyAlignment="0" applyProtection="0"/>
    <xf numFmtId="0" fontId="18" fillId="9" borderId="0" applyNumberFormat="0" applyBorder="0" applyAlignment="0" applyProtection="0"/>
    <xf numFmtId="0" fontId="28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2" fontId="5" fillId="0" borderId="0" xfId="0" applyNumberFormat="1" applyFont="1" applyAlignment="1">
      <alignment horizontal="center" vertical="center" wrapText="1"/>
    </xf>
    <xf numFmtId="22" fontId="5" fillId="0" borderId="0" xfId="0" applyNumberFormat="1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80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pane xSplit="3" ySplit="8" topLeftCell="D9" activePane="bottomRight" state="frozen"/>
      <selection pane="bottomRight" activeCell="I14" sqref="I14"/>
    </sheetView>
  </sheetViews>
  <sheetFormatPr defaultColWidth="9.00390625" defaultRowHeight="14.25"/>
  <cols>
    <col min="1" max="1" width="4.875" style="0" customWidth="1"/>
    <col min="2" max="2" width="31.75390625" style="0" customWidth="1"/>
    <col min="3" max="3" width="14.875" style="0" customWidth="1"/>
    <col min="4" max="4" width="11.25390625" style="2" customWidth="1"/>
    <col min="5" max="5" width="10.75390625" style="0" customWidth="1"/>
    <col min="6" max="6" width="11.625" style="0" customWidth="1"/>
    <col min="7" max="7" width="11.25390625" style="0" customWidth="1"/>
    <col min="8" max="8" width="6.75390625" style="0" customWidth="1"/>
    <col min="9" max="9" width="7.875" style="0" customWidth="1"/>
    <col min="10" max="10" width="10.25390625" style="0" customWidth="1"/>
    <col min="11" max="11" width="9.375" style="0" customWidth="1"/>
    <col min="12" max="12" width="9.50390625" style="0" customWidth="1"/>
    <col min="13" max="13" width="16.375" style="3" customWidth="1"/>
    <col min="14" max="14" width="15.25390625" style="3" customWidth="1"/>
    <col min="15" max="15" width="14.375" style="3" customWidth="1"/>
  </cols>
  <sheetData>
    <row r="1" spans="1:12" ht="14.25">
      <c r="A1" s="4" t="s">
        <v>0</v>
      </c>
      <c r="B1" s="4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5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3" ht="24.75" customHeight="1">
      <c r="A3" s="8"/>
      <c r="B3" s="9"/>
      <c r="C3" s="9"/>
      <c r="D3" s="10"/>
      <c r="E3" s="11"/>
      <c r="F3" s="12"/>
      <c r="G3" s="12"/>
      <c r="H3" s="13"/>
      <c r="I3" s="13"/>
      <c r="J3" s="12" t="s">
        <v>2</v>
      </c>
      <c r="K3" s="12"/>
      <c r="L3" s="5"/>
      <c r="M3" s="57"/>
    </row>
    <row r="4" spans="1:15" ht="21.75" customHeight="1">
      <c r="A4" s="14" t="s">
        <v>3</v>
      </c>
      <c r="B4" s="15" t="s">
        <v>4</v>
      </c>
      <c r="C4" s="16" t="s">
        <v>5</v>
      </c>
      <c r="D4" s="17" t="s">
        <v>6</v>
      </c>
      <c r="E4" s="18" t="s">
        <v>7</v>
      </c>
      <c r="F4" s="18"/>
      <c r="G4" s="18"/>
      <c r="H4" s="18"/>
      <c r="I4" s="18"/>
      <c r="J4" s="19"/>
      <c r="K4" s="58" t="s">
        <v>8</v>
      </c>
      <c r="L4" s="59" t="s">
        <v>9</v>
      </c>
      <c r="M4" s="60" t="s">
        <v>10</v>
      </c>
      <c r="N4" s="60" t="s">
        <v>11</v>
      </c>
      <c r="O4" s="60" t="s">
        <v>12</v>
      </c>
    </row>
    <row r="5" spans="1:15" ht="21.75" customHeight="1">
      <c r="A5" s="14"/>
      <c r="B5" s="15"/>
      <c r="C5" s="16"/>
      <c r="D5" s="17"/>
      <c r="E5" s="19" t="s">
        <v>13</v>
      </c>
      <c r="F5" s="20" t="s">
        <v>14</v>
      </c>
      <c r="G5" s="20" t="s">
        <v>15</v>
      </c>
      <c r="H5" s="20"/>
      <c r="I5" s="20" t="s">
        <v>16</v>
      </c>
      <c r="J5" s="20" t="s">
        <v>17</v>
      </c>
      <c r="K5" s="20"/>
      <c r="L5" s="61"/>
      <c r="M5" s="60"/>
      <c r="N5" s="60"/>
      <c r="O5" s="60"/>
    </row>
    <row r="6" spans="1:15" ht="30" customHeight="1">
      <c r="A6" s="21"/>
      <c r="B6" s="22"/>
      <c r="C6" s="23"/>
      <c r="D6" s="24"/>
      <c r="E6" s="25"/>
      <c r="F6" s="26"/>
      <c r="G6" s="26" t="s">
        <v>18</v>
      </c>
      <c r="H6" s="26" t="s">
        <v>19</v>
      </c>
      <c r="I6" s="26"/>
      <c r="J6" s="26"/>
      <c r="K6" s="31"/>
      <c r="L6" s="62"/>
      <c r="M6" s="60"/>
      <c r="N6" s="60"/>
      <c r="O6" s="60"/>
    </row>
    <row r="7" spans="1:15" ht="34.5" customHeight="1">
      <c r="A7" s="27"/>
      <c r="B7" s="28"/>
      <c r="C7" s="29"/>
      <c r="D7" s="30">
        <f aca="true" t="shared" si="0" ref="D7:N7">D8+D33+D73+D80</f>
        <v>56092.07</v>
      </c>
      <c r="E7" s="31">
        <f t="shared" si="0"/>
        <v>48039.67</v>
      </c>
      <c r="F7" s="31">
        <f t="shared" si="0"/>
        <v>28560.19</v>
      </c>
      <c r="G7" s="31">
        <f t="shared" si="0"/>
        <v>11054.48</v>
      </c>
      <c r="H7" s="31">
        <f t="shared" si="0"/>
        <v>0</v>
      </c>
      <c r="I7" s="31">
        <f t="shared" si="0"/>
        <v>525</v>
      </c>
      <c r="J7" s="31">
        <f t="shared" si="0"/>
        <v>7900</v>
      </c>
      <c r="K7" s="31">
        <f t="shared" si="0"/>
        <v>783.3299999999999</v>
      </c>
      <c r="L7" s="63">
        <f t="shared" si="0"/>
        <v>7269.07</v>
      </c>
      <c r="M7" s="64">
        <f t="shared" si="0"/>
        <v>56017.109819</v>
      </c>
      <c r="N7" s="65">
        <f t="shared" si="0"/>
        <v>74.96018099999999</v>
      </c>
      <c r="O7" s="60"/>
    </row>
    <row r="8" spans="1:15" s="1" customFormat="1" ht="39.75" customHeight="1">
      <c r="A8" s="32" t="s">
        <v>20</v>
      </c>
      <c r="B8" s="33"/>
      <c r="C8" s="34"/>
      <c r="D8" s="35">
        <f aca="true" t="shared" si="1" ref="D8:D21">E8+K8+L8</f>
        <v>28560.19</v>
      </c>
      <c r="E8" s="34">
        <f aca="true" t="shared" si="2" ref="E8:E21">SUM(F8:J8)</f>
        <v>28560.19</v>
      </c>
      <c r="F8" s="34">
        <f aca="true" t="shared" si="3" ref="F8:N8">SUM(F9:F32)</f>
        <v>28560.19</v>
      </c>
      <c r="G8" s="34">
        <f t="shared" si="3"/>
        <v>0</v>
      </c>
      <c r="H8" s="34">
        <f t="shared" si="3"/>
        <v>0</v>
      </c>
      <c r="I8" s="34">
        <f t="shared" si="3"/>
        <v>0</v>
      </c>
      <c r="J8" s="34">
        <f t="shared" si="3"/>
        <v>0</v>
      </c>
      <c r="K8" s="34">
        <f t="shared" si="3"/>
        <v>0</v>
      </c>
      <c r="L8" s="66">
        <f t="shared" si="3"/>
        <v>0</v>
      </c>
      <c r="M8" s="67">
        <f t="shared" si="3"/>
        <v>28560.19</v>
      </c>
      <c r="N8" s="67">
        <f t="shared" si="3"/>
        <v>0</v>
      </c>
      <c r="O8" s="68"/>
    </row>
    <row r="9" spans="1:15" s="1" customFormat="1" ht="30" customHeight="1">
      <c r="A9" s="36">
        <v>1</v>
      </c>
      <c r="B9" s="37" t="s">
        <v>21</v>
      </c>
      <c r="C9" s="36" t="s">
        <v>22</v>
      </c>
      <c r="D9" s="38">
        <f t="shared" si="1"/>
        <v>2373</v>
      </c>
      <c r="E9" s="34">
        <f t="shared" si="2"/>
        <v>2373</v>
      </c>
      <c r="F9" s="36">
        <v>2373</v>
      </c>
      <c r="G9" s="36"/>
      <c r="H9" s="36"/>
      <c r="I9" s="36"/>
      <c r="J9" s="36"/>
      <c r="K9" s="36"/>
      <c r="L9" s="69"/>
      <c r="M9" s="70">
        <f>2296.1+67.2658+9.6342</f>
        <v>2373</v>
      </c>
      <c r="N9" s="70">
        <f aca="true" t="shared" si="4" ref="N9:N21">D9-M9</f>
        <v>0</v>
      </c>
      <c r="O9" s="68" t="s">
        <v>23</v>
      </c>
    </row>
    <row r="10" spans="1:15" s="1" customFormat="1" ht="30" customHeight="1">
      <c r="A10" s="36">
        <v>2</v>
      </c>
      <c r="B10" s="37" t="s">
        <v>24</v>
      </c>
      <c r="C10" s="36" t="s">
        <v>25</v>
      </c>
      <c r="D10" s="38">
        <f t="shared" si="1"/>
        <v>3849</v>
      </c>
      <c r="E10" s="34">
        <f t="shared" si="2"/>
        <v>3849</v>
      </c>
      <c r="F10" s="36">
        <v>3849</v>
      </c>
      <c r="G10" s="36"/>
      <c r="H10" s="36"/>
      <c r="I10" s="36"/>
      <c r="J10" s="36"/>
      <c r="K10" s="36"/>
      <c r="L10" s="69"/>
      <c r="M10" s="70">
        <f>3194+3.3+4.321+64+500+83.379</f>
        <v>3849</v>
      </c>
      <c r="N10" s="70">
        <f t="shared" si="4"/>
        <v>0</v>
      </c>
      <c r="O10" s="68" t="s">
        <v>26</v>
      </c>
    </row>
    <row r="11" spans="1:15" s="1" customFormat="1" ht="30" customHeight="1">
      <c r="A11" s="36">
        <v>3</v>
      </c>
      <c r="B11" s="37" t="s">
        <v>27</v>
      </c>
      <c r="C11" s="36" t="s">
        <v>28</v>
      </c>
      <c r="D11" s="38">
        <f t="shared" si="1"/>
        <v>1200</v>
      </c>
      <c r="E11" s="34">
        <f t="shared" si="2"/>
        <v>1200</v>
      </c>
      <c r="F11" s="36">
        <v>1200</v>
      </c>
      <c r="G11" s="36"/>
      <c r="I11" s="36"/>
      <c r="J11" s="36"/>
      <c r="K11" s="36"/>
      <c r="L11" s="69"/>
      <c r="M11" s="70">
        <f>976.228879+223.771121</f>
        <v>1200</v>
      </c>
      <c r="N11" s="70">
        <f t="shared" si="4"/>
        <v>0</v>
      </c>
      <c r="O11" s="68" t="s">
        <v>23</v>
      </c>
    </row>
    <row r="12" spans="1:15" s="1" customFormat="1" ht="30" customHeight="1">
      <c r="A12" s="36">
        <v>4</v>
      </c>
      <c r="B12" s="37" t="s">
        <v>29</v>
      </c>
      <c r="C12" s="36" t="s">
        <v>30</v>
      </c>
      <c r="D12" s="38">
        <f t="shared" si="1"/>
        <v>1579</v>
      </c>
      <c r="E12" s="34">
        <f t="shared" si="2"/>
        <v>1579</v>
      </c>
      <c r="F12" s="36">
        <v>1579</v>
      </c>
      <c r="G12" s="36"/>
      <c r="H12" s="36"/>
      <c r="I12" s="36"/>
      <c r="J12" s="36"/>
      <c r="K12" s="36"/>
      <c r="L12" s="69"/>
      <c r="M12" s="70">
        <f>148+95+363.5194+904.17+68.3106</f>
        <v>1579</v>
      </c>
      <c r="N12" s="70">
        <f t="shared" si="4"/>
        <v>0</v>
      </c>
      <c r="O12" s="68" t="s">
        <v>23</v>
      </c>
    </row>
    <row r="13" spans="1:15" s="1" customFormat="1" ht="30" customHeight="1">
      <c r="A13" s="36">
        <v>5</v>
      </c>
      <c r="B13" s="37" t="s">
        <v>31</v>
      </c>
      <c r="C13" s="36" t="s">
        <v>32</v>
      </c>
      <c r="D13" s="38">
        <f t="shared" si="1"/>
        <v>3665</v>
      </c>
      <c r="E13" s="34">
        <f t="shared" si="2"/>
        <v>3665</v>
      </c>
      <c r="F13" s="36">
        <v>3665</v>
      </c>
      <c r="G13" s="36"/>
      <c r="H13" s="36"/>
      <c r="I13" s="36"/>
      <c r="J13" s="36"/>
      <c r="K13" s="36"/>
      <c r="L13" s="69"/>
      <c r="M13" s="70">
        <f>900+248.58+30+1550.47+935.95</f>
        <v>3665</v>
      </c>
      <c r="N13" s="70">
        <f t="shared" si="4"/>
        <v>0</v>
      </c>
      <c r="O13" s="68" t="s">
        <v>23</v>
      </c>
    </row>
    <row r="14" spans="1:15" s="1" customFormat="1" ht="30" customHeight="1">
      <c r="A14" s="36">
        <v>6</v>
      </c>
      <c r="B14" s="37" t="s">
        <v>33</v>
      </c>
      <c r="C14" s="36" t="s">
        <v>34</v>
      </c>
      <c r="D14" s="38">
        <f t="shared" si="1"/>
        <v>510</v>
      </c>
      <c r="E14" s="34">
        <f t="shared" si="2"/>
        <v>510</v>
      </c>
      <c r="F14" s="36">
        <v>510</v>
      </c>
      <c r="G14" s="36"/>
      <c r="H14" s="36"/>
      <c r="I14" s="36"/>
      <c r="J14" s="36"/>
      <c r="K14" s="36"/>
      <c r="L14" s="69"/>
      <c r="M14" s="70">
        <v>510</v>
      </c>
      <c r="N14" s="70">
        <f t="shared" si="4"/>
        <v>0</v>
      </c>
      <c r="O14" s="68" t="s">
        <v>23</v>
      </c>
    </row>
    <row r="15" spans="1:15" s="1" customFormat="1" ht="39.75" customHeight="1">
      <c r="A15" s="36">
        <v>7</v>
      </c>
      <c r="B15" s="37" t="s">
        <v>35</v>
      </c>
      <c r="C15" s="36" t="s">
        <v>36</v>
      </c>
      <c r="D15" s="38">
        <f t="shared" si="1"/>
        <v>3375</v>
      </c>
      <c r="E15" s="34">
        <f t="shared" si="2"/>
        <v>3375</v>
      </c>
      <c r="F15" s="36">
        <v>3375</v>
      </c>
      <c r="G15" s="36"/>
      <c r="H15" s="36"/>
      <c r="I15" s="36"/>
      <c r="J15" s="36"/>
      <c r="K15" s="36"/>
      <c r="L15" s="69"/>
      <c r="M15" s="70">
        <f>2936.526236+438.473764</f>
        <v>3375</v>
      </c>
      <c r="N15" s="70">
        <f t="shared" si="4"/>
        <v>0</v>
      </c>
      <c r="O15" s="68" t="s">
        <v>23</v>
      </c>
    </row>
    <row r="16" spans="1:15" s="1" customFormat="1" ht="30" customHeight="1">
      <c r="A16" s="36">
        <v>8</v>
      </c>
      <c r="B16" s="37" t="s">
        <v>37</v>
      </c>
      <c r="C16" s="36" t="s">
        <v>38</v>
      </c>
      <c r="D16" s="38">
        <f t="shared" si="1"/>
        <v>934.88</v>
      </c>
      <c r="E16" s="34">
        <f t="shared" si="2"/>
        <v>934.88</v>
      </c>
      <c r="F16" s="36">
        <v>934.88</v>
      </c>
      <c r="G16" s="36"/>
      <c r="H16" s="36"/>
      <c r="I16" s="36"/>
      <c r="J16" s="36"/>
      <c r="K16" s="36"/>
      <c r="L16" s="69"/>
      <c r="M16" s="70">
        <v>934.88</v>
      </c>
      <c r="N16" s="70">
        <f t="shared" si="4"/>
        <v>0</v>
      </c>
      <c r="O16" s="68" t="s">
        <v>23</v>
      </c>
    </row>
    <row r="17" spans="1:15" s="1" customFormat="1" ht="30" customHeight="1">
      <c r="A17" s="36">
        <v>9</v>
      </c>
      <c r="B17" s="39" t="s">
        <v>39</v>
      </c>
      <c r="C17" s="36" t="s">
        <v>40</v>
      </c>
      <c r="D17" s="38">
        <f t="shared" si="1"/>
        <v>6</v>
      </c>
      <c r="E17" s="34">
        <f t="shared" si="2"/>
        <v>6</v>
      </c>
      <c r="F17" s="36">
        <v>6</v>
      </c>
      <c r="G17" s="36"/>
      <c r="H17" s="36"/>
      <c r="I17" s="36"/>
      <c r="J17" s="36"/>
      <c r="K17" s="36"/>
      <c r="L17" s="69"/>
      <c r="M17" s="70">
        <v>6</v>
      </c>
      <c r="N17" s="70">
        <f t="shared" si="4"/>
        <v>0</v>
      </c>
      <c r="O17" s="68" t="s">
        <v>23</v>
      </c>
    </row>
    <row r="18" spans="1:15" s="1" customFormat="1" ht="30" customHeight="1">
      <c r="A18" s="36">
        <v>10</v>
      </c>
      <c r="B18" s="39" t="s">
        <v>41</v>
      </c>
      <c r="C18" s="36" t="s">
        <v>40</v>
      </c>
      <c r="D18" s="38">
        <f t="shared" si="1"/>
        <v>100</v>
      </c>
      <c r="E18" s="34">
        <f t="shared" si="2"/>
        <v>100</v>
      </c>
      <c r="F18" s="36">
        <v>100</v>
      </c>
      <c r="G18" s="36"/>
      <c r="H18" s="36"/>
      <c r="I18" s="36"/>
      <c r="J18" s="36"/>
      <c r="K18" s="36"/>
      <c r="L18" s="69"/>
      <c r="M18" s="70">
        <f>8.58+91.42</f>
        <v>100</v>
      </c>
      <c r="N18" s="70">
        <f t="shared" si="4"/>
        <v>0</v>
      </c>
      <c r="O18" s="68" t="s">
        <v>23</v>
      </c>
    </row>
    <row r="19" spans="1:15" s="1" customFormat="1" ht="30" customHeight="1">
      <c r="A19" s="36">
        <v>11</v>
      </c>
      <c r="B19" s="37" t="s">
        <v>42</v>
      </c>
      <c r="C19" s="36" t="s">
        <v>43</v>
      </c>
      <c r="D19" s="38">
        <f t="shared" si="1"/>
        <v>714</v>
      </c>
      <c r="E19" s="34">
        <f t="shared" si="2"/>
        <v>714</v>
      </c>
      <c r="F19" s="36">
        <v>714</v>
      </c>
      <c r="G19" s="36"/>
      <c r="I19" s="36"/>
      <c r="J19" s="36"/>
      <c r="K19" s="36"/>
      <c r="L19" s="69"/>
      <c r="M19" s="70">
        <f>285.1538+428.8462</f>
        <v>714</v>
      </c>
      <c r="N19" s="70">
        <f t="shared" si="4"/>
        <v>0</v>
      </c>
      <c r="O19" s="68" t="s">
        <v>23</v>
      </c>
    </row>
    <row r="20" spans="1:15" s="1" customFormat="1" ht="30" customHeight="1">
      <c r="A20" s="36">
        <v>12</v>
      </c>
      <c r="B20" s="40" t="s">
        <v>44</v>
      </c>
      <c r="C20" s="36" t="s">
        <v>45</v>
      </c>
      <c r="D20" s="38">
        <f t="shared" si="1"/>
        <v>75</v>
      </c>
      <c r="E20" s="34">
        <f t="shared" si="2"/>
        <v>75</v>
      </c>
      <c r="F20" s="36">
        <v>75</v>
      </c>
      <c r="G20" s="36"/>
      <c r="I20" s="36"/>
      <c r="J20" s="36"/>
      <c r="K20" s="36"/>
      <c r="L20" s="69"/>
      <c r="M20" s="70">
        <v>75</v>
      </c>
      <c r="N20" s="70">
        <f t="shared" si="4"/>
        <v>0</v>
      </c>
      <c r="O20" s="68"/>
    </row>
    <row r="21" spans="1:15" s="1" customFormat="1" ht="30" customHeight="1">
      <c r="A21" s="36">
        <v>13</v>
      </c>
      <c r="B21" s="37" t="s">
        <v>46</v>
      </c>
      <c r="C21" s="36" t="s">
        <v>47</v>
      </c>
      <c r="D21" s="38">
        <f t="shared" si="1"/>
        <v>3316</v>
      </c>
      <c r="E21" s="34">
        <f t="shared" si="2"/>
        <v>3316</v>
      </c>
      <c r="F21" s="36">
        <v>3316</v>
      </c>
      <c r="G21" s="36"/>
      <c r="H21" s="36"/>
      <c r="I21" s="36"/>
      <c r="J21" s="36"/>
      <c r="K21" s="36"/>
      <c r="L21" s="69"/>
      <c r="M21" s="70">
        <f>524.8827+40.175+14.71+1.095+32.9652+11.3647+878.164+1586.35+163.31092+62.98248</f>
        <v>3316</v>
      </c>
      <c r="N21" s="70">
        <f t="shared" si="4"/>
        <v>0</v>
      </c>
      <c r="O21" s="68" t="s">
        <v>26</v>
      </c>
    </row>
    <row r="22" spans="1:15" s="1" customFormat="1" ht="30" customHeight="1">
      <c r="A22" s="36">
        <v>14</v>
      </c>
      <c r="B22" s="37" t="s">
        <v>48</v>
      </c>
      <c r="C22" s="36" t="s">
        <v>49</v>
      </c>
      <c r="D22" s="38">
        <f aca="true" t="shared" si="5" ref="D21:D33">E22+K22+L22</f>
        <v>7</v>
      </c>
      <c r="E22" s="34">
        <f aca="true" t="shared" si="6" ref="E21:E33">SUM(F22:J22)</f>
        <v>7</v>
      </c>
      <c r="F22" s="36">
        <v>7</v>
      </c>
      <c r="G22" s="36"/>
      <c r="H22" s="36"/>
      <c r="I22" s="36"/>
      <c r="J22" s="36"/>
      <c r="K22" s="36"/>
      <c r="L22" s="69"/>
      <c r="M22" s="36">
        <v>7</v>
      </c>
      <c r="N22" s="70">
        <f aca="true" t="shared" si="7" ref="N21:N33">D22-M22</f>
        <v>0</v>
      </c>
      <c r="O22" s="68" t="s">
        <v>26</v>
      </c>
    </row>
    <row r="23" spans="1:15" s="1" customFormat="1" ht="30" customHeight="1">
      <c r="A23" s="36">
        <v>15</v>
      </c>
      <c r="B23" s="37" t="s">
        <v>50</v>
      </c>
      <c r="C23" s="36" t="s">
        <v>51</v>
      </c>
      <c r="D23" s="38">
        <f t="shared" si="5"/>
        <v>583</v>
      </c>
      <c r="E23" s="34">
        <f t="shared" si="6"/>
        <v>583</v>
      </c>
      <c r="F23" s="36">
        <v>583</v>
      </c>
      <c r="G23" s="36"/>
      <c r="H23" s="36"/>
      <c r="I23" s="36"/>
      <c r="J23" s="36"/>
      <c r="K23" s="36"/>
      <c r="L23" s="69"/>
      <c r="M23" s="36">
        <v>583</v>
      </c>
      <c r="N23" s="70">
        <f t="shared" si="7"/>
        <v>0</v>
      </c>
      <c r="O23" s="68" t="s">
        <v>23</v>
      </c>
    </row>
    <row r="24" spans="1:15" s="1" customFormat="1" ht="30" customHeight="1">
      <c r="A24" s="36">
        <v>16</v>
      </c>
      <c r="B24" s="41" t="s">
        <v>52</v>
      </c>
      <c r="C24" s="42" t="s">
        <v>53</v>
      </c>
      <c r="D24" s="38">
        <f t="shared" si="5"/>
        <v>65.76</v>
      </c>
      <c r="E24" s="34">
        <f t="shared" si="6"/>
        <v>65.76</v>
      </c>
      <c r="F24" s="36">
        <v>65.76</v>
      </c>
      <c r="G24" s="36"/>
      <c r="H24" s="36"/>
      <c r="I24" s="36"/>
      <c r="J24" s="36"/>
      <c r="K24" s="36"/>
      <c r="L24" s="69"/>
      <c r="M24" s="36">
        <v>65.76</v>
      </c>
      <c r="N24" s="70">
        <f t="shared" si="7"/>
        <v>0</v>
      </c>
      <c r="O24" s="68" t="s">
        <v>23</v>
      </c>
    </row>
    <row r="25" spans="1:15" s="1" customFormat="1" ht="30" customHeight="1">
      <c r="A25" s="36">
        <v>17</v>
      </c>
      <c r="B25" s="43" t="s">
        <v>54</v>
      </c>
      <c r="C25" s="42" t="s">
        <v>55</v>
      </c>
      <c r="D25" s="38">
        <f t="shared" si="5"/>
        <v>162.5</v>
      </c>
      <c r="E25" s="34">
        <f t="shared" si="6"/>
        <v>162.5</v>
      </c>
      <c r="F25" s="36">
        <v>162.5</v>
      </c>
      <c r="G25" s="36"/>
      <c r="H25" s="36"/>
      <c r="I25" s="36"/>
      <c r="J25" s="36"/>
      <c r="K25" s="36"/>
      <c r="L25" s="69"/>
      <c r="M25" s="36">
        <v>162.5</v>
      </c>
      <c r="N25" s="70">
        <f t="shared" si="7"/>
        <v>0</v>
      </c>
      <c r="O25" s="68" t="s">
        <v>23</v>
      </c>
    </row>
    <row r="26" spans="1:15" s="1" customFormat="1" ht="30" customHeight="1">
      <c r="A26" s="36">
        <v>18</v>
      </c>
      <c r="B26" s="43" t="s">
        <v>56</v>
      </c>
      <c r="C26" s="42" t="s">
        <v>55</v>
      </c>
      <c r="D26" s="38">
        <f t="shared" si="5"/>
        <v>1800</v>
      </c>
      <c r="E26" s="34">
        <f t="shared" si="6"/>
        <v>1800</v>
      </c>
      <c r="F26" s="36">
        <v>1800</v>
      </c>
      <c r="G26" s="36"/>
      <c r="H26" s="36"/>
      <c r="I26" s="36"/>
      <c r="J26" s="36"/>
      <c r="K26" s="36"/>
      <c r="L26" s="69"/>
      <c r="M26" s="36">
        <v>1800</v>
      </c>
      <c r="N26" s="70">
        <f t="shared" si="7"/>
        <v>0</v>
      </c>
      <c r="O26" s="68" t="s">
        <v>23</v>
      </c>
    </row>
    <row r="27" spans="1:15" s="1" customFormat="1" ht="39.75" customHeight="1">
      <c r="A27" s="36">
        <v>19</v>
      </c>
      <c r="B27" s="43" t="s">
        <v>57</v>
      </c>
      <c r="C27" s="42" t="s">
        <v>55</v>
      </c>
      <c r="D27" s="38">
        <f t="shared" si="5"/>
        <v>50</v>
      </c>
      <c r="E27" s="34">
        <f t="shared" si="6"/>
        <v>50</v>
      </c>
      <c r="F27" s="36">
        <v>50</v>
      </c>
      <c r="G27" s="36"/>
      <c r="H27" s="36"/>
      <c r="I27" s="36"/>
      <c r="J27" s="36"/>
      <c r="K27" s="36"/>
      <c r="L27" s="69"/>
      <c r="M27" s="36">
        <v>50</v>
      </c>
      <c r="N27" s="70">
        <f t="shared" si="7"/>
        <v>0</v>
      </c>
      <c r="O27" s="68" t="s">
        <v>23</v>
      </c>
    </row>
    <row r="28" spans="1:15" s="1" customFormat="1" ht="30.75" customHeight="1">
      <c r="A28" s="36">
        <v>20</v>
      </c>
      <c r="B28" s="41" t="s">
        <v>58</v>
      </c>
      <c r="C28" s="42" t="s">
        <v>59</v>
      </c>
      <c r="D28" s="38">
        <f t="shared" si="5"/>
        <v>500</v>
      </c>
      <c r="E28" s="34">
        <f t="shared" si="6"/>
        <v>500</v>
      </c>
      <c r="F28" s="36">
        <v>500</v>
      </c>
      <c r="G28" s="36"/>
      <c r="H28" s="36"/>
      <c r="I28" s="36"/>
      <c r="J28" s="36"/>
      <c r="K28" s="36"/>
      <c r="L28" s="69"/>
      <c r="M28" s="54">
        <v>500</v>
      </c>
      <c r="N28" s="70">
        <f t="shared" si="7"/>
        <v>0</v>
      </c>
      <c r="O28" s="68" t="s">
        <v>23</v>
      </c>
    </row>
    <row r="29" spans="1:15" s="1" customFormat="1" ht="33.75" customHeight="1">
      <c r="A29" s="36">
        <v>21</v>
      </c>
      <c r="B29" s="44" t="s">
        <v>60</v>
      </c>
      <c r="C29" s="42" t="s">
        <v>61</v>
      </c>
      <c r="D29" s="38">
        <f t="shared" si="5"/>
        <v>898.05</v>
      </c>
      <c r="E29" s="34">
        <f t="shared" si="6"/>
        <v>898.05</v>
      </c>
      <c r="F29" s="36">
        <v>898.05</v>
      </c>
      <c r="G29" s="36"/>
      <c r="H29" s="36"/>
      <c r="I29" s="36"/>
      <c r="J29" s="36"/>
      <c r="K29" s="36"/>
      <c r="L29" s="69"/>
      <c r="M29" s="70">
        <f>143.5962+118.17+67.42+59.86+509.0038</f>
        <v>898.0500000000001</v>
      </c>
      <c r="N29" s="70">
        <f t="shared" si="7"/>
        <v>0</v>
      </c>
      <c r="O29" s="68" t="s">
        <v>23</v>
      </c>
    </row>
    <row r="30" spans="1:15" s="1" customFormat="1" ht="33.75" customHeight="1">
      <c r="A30" s="36">
        <v>22</v>
      </c>
      <c r="B30" s="45" t="s">
        <v>62</v>
      </c>
      <c r="C30" s="46" t="s">
        <v>63</v>
      </c>
      <c r="D30" s="38">
        <f t="shared" si="5"/>
        <v>2040</v>
      </c>
      <c r="E30" s="34">
        <f t="shared" si="6"/>
        <v>2040</v>
      </c>
      <c r="F30" s="36">
        <v>2040</v>
      </c>
      <c r="G30" s="36"/>
      <c r="H30" s="36"/>
      <c r="I30" s="36"/>
      <c r="J30" s="36"/>
      <c r="K30" s="36"/>
      <c r="L30" s="69"/>
      <c r="M30" s="70">
        <v>2040</v>
      </c>
      <c r="N30" s="70">
        <f t="shared" si="7"/>
        <v>0</v>
      </c>
      <c r="O30" s="68" t="s">
        <v>23</v>
      </c>
    </row>
    <row r="31" spans="1:15" s="1" customFormat="1" ht="33.75" customHeight="1">
      <c r="A31" s="36">
        <v>23</v>
      </c>
      <c r="B31" s="45" t="s">
        <v>64</v>
      </c>
      <c r="C31" s="46" t="s">
        <v>65</v>
      </c>
      <c r="D31" s="38">
        <f t="shared" si="5"/>
        <v>757</v>
      </c>
      <c r="E31" s="34">
        <f t="shared" si="6"/>
        <v>757</v>
      </c>
      <c r="F31" s="36">
        <v>757</v>
      </c>
      <c r="G31" s="36"/>
      <c r="H31" s="36"/>
      <c r="I31" s="36"/>
      <c r="J31" s="36"/>
      <c r="K31" s="36"/>
      <c r="L31" s="69"/>
      <c r="M31" s="70">
        <v>757</v>
      </c>
      <c r="N31" s="70">
        <f t="shared" si="7"/>
        <v>0</v>
      </c>
      <c r="O31" s="68" t="s">
        <v>23</v>
      </c>
    </row>
    <row r="32" spans="1:15" s="1" customFormat="1" ht="33.75" customHeight="1">
      <c r="A32" s="36"/>
      <c r="B32" s="45"/>
      <c r="C32" s="46"/>
      <c r="D32" s="38">
        <f t="shared" si="5"/>
        <v>0</v>
      </c>
      <c r="E32" s="34">
        <f t="shared" si="6"/>
        <v>0</v>
      </c>
      <c r="F32" s="36"/>
      <c r="G32" s="36"/>
      <c r="H32" s="36"/>
      <c r="I32" s="36"/>
      <c r="J32" s="36"/>
      <c r="K32" s="36"/>
      <c r="L32" s="69"/>
      <c r="M32" s="70"/>
      <c r="N32" s="70">
        <f t="shared" si="7"/>
        <v>0</v>
      </c>
      <c r="O32" s="68" t="s">
        <v>23</v>
      </c>
    </row>
    <row r="33" spans="1:15" s="1" customFormat="1" ht="39.75" customHeight="1">
      <c r="A33" s="47" t="s">
        <v>66</v>
      </c>
      <c r="B33" s="48"/>
      <c r="C33" s="49"/>
      <c r="D33" s="50">
        <f>SUM(D34:D72)</f>
        <v>11054.48</v>
      </c>
      <c r="E33" s="50">
        <f>SUM(E34:E72)</f>
        <v>11054.48</v>
      </c>
      <c r="F33" s="50">
        <f aca="true" t="shared" si="8" ref="F33:N33">SUM(F34:F72)</f>
        <v>0</v>
      </c>
      <c r="G33" s="50">
        <f t="shared" si="8"/>
        <v>11054.48</v>
      </c>
      <c r="H33" s="50">
        <f t="shared" si="8"/>
        <v>0</v>
      </c>
      <c r="I33" s="50">
        <f t="shared" si="8"/>
        <v>0</v>
      </c>
      <c r="J33" s="50">
        <f t="shared" si="8"/>
        <v>0</v>
      </c>
      <c r="K33" s="50">
        <f t="shared" si="8"/>
        <v>0</v>
      </c>
      <c r="L33" s="50">
        <f t="shared" si="8"/>
        <v>0</v>
      </c>
      <c r="M33" s="50">
        <f t="shared" si="8"/>
        <v>10979.519819000001</v>
      </c>
      <c r="N33" s="50">
        <f t="shared" si="8"/>
        <v>74.96018099999999</v>
      </c>
      <c r="O33" s="68"/>
    </row>
    <row r="34" spans="1:15" s="1" customFormat="1" ht="28.5" customHeight="1">
      <c r="A34" s="36">
        <v>1</v>
      </c>
      <c r="B34" s="37" t="s">
        <v>67</v>
      </c>
      <c r="C34" s="36" t="s">
        <v>68</v>
      </c>
      <c r="D34" s="38">
        <f>E34+K34+L34</f>
        <v>123</v>
      </c>
      <c r="E34" s="34">
        <f>SUM(F34:J34)</f>
        <v>123</v>
      </c>
      <c r="F34" s="36"/>
      <c r="G34" s="36">
        <v>123</v>
      </c>
      <c r="H34" s="36"/>
      <c r="I34" s="36"/>
      <c r="J34" s="36"/>
      <c r="K34" s="36"/>
      <c r="L34" s="69"/>
      <c r="M34" s="70">
        <v>123</v>
      </c>
      <c r="N34" s="70">
        <f>D34-M34</f>
        <v>0</v>
      </c>
      <c r="O34" s="68" t="s">
        <v>69</v>
      </c>
    </row>
    <row r="35" spans="1:15" s="1" customFormat="1" ht="28.5" customHeight="1">
      <c r="A35" s="36">
        <v>2</v>
      </c>
      <c r="B35" s="37" t="s">
        <v>70</v>
      </c>
      <c r="C35" s="36" t="s">
        <v>71</v>
      </c>
      <c r="D35" s="38">
        <f>E35+K35+L35</f>
        <v>816</v>
      </c>
      <c r="E35" s="34">
        <f>SUM(F35:J35)</f>
        <v>816</v>
      </c>
      <c r="F35" s="36"/>
      <c r="G35" s="36">
        <v>816</v>
      </c>
      <c r="H35" s="36"/>
      <c r="I35" s="36"/>
      <c r="J35" s="36"/>
      <c r="K35" s="36"/>
      <c r="L35" s="69"/>
      <c r="M35" s="70">
        <v>816</v>
      </c>
      <c r="N35" s="70">
        <f>D35-M35</f>
        <v>0</v>
      </c>
      <c r="O35" s="68" t="s">
        <v>72</v>
      </c>
    </row>
    <row r="36" spans="1:15" s="1" customFormat="1" ht="33" customHeight="1">
      <c r="A36" s="36">
        <v>3</v>
      </c>
      <c r="B36" s="51" t="s">
        <v>73</v>
      </c>
      <c r="C36" s="36" t="s">
        <v>74</v>
      </c>
      <c r="D36" s="38">
        <f>E36+K36+L36</f>
        <v>53</v>
      </c>
      <c r="E36" s="34">
        <f>SUM(F36:J36)</f>
        <v>53</v>
      </c>
      <c r="F36" s="36"/>
      <c r="G36" s="36">
        <v>53</v>
      </c>
      <c r="H36" s="36"/>
      <c r="I36" s="36"/>
      <c r="J36" s="36"/>
      <c r="K36" s="36"/>
      <c r="L36" s="69"/>
      <c r="M36" s="70">
        <v>53</v>
      </c>
      <c r="N36" s="71">
        <f>D36-M36</f>
        <v>0</v>
      </c>
      <c r="O36" s="68" t="s">
        <v>72</v>
      </c>
    </row>
    <row r="37" spans="1:15" s="1" customFormat="1" ht="28.5" customHeight="1">
      <c r="A37" s="36">
        <v>4</v>
      </c>
      <c r="B37" s="37" t="s">
        <v>75</v>
      </c>
      <c r="C37" s="36" t="s">
        <v>76</v>
      </c>
      <c r="D37" s="38">
        <f aca="true" t="shared" si="9" ref="D37:D72">E37+K37+L37</f>
        <v>400</v>
      </c>
      <c r="E37" s="34">
        <f aca="true" t="shared" si="10" ref="E37:E72">SUM(F37:J37)</f>
        <v>400</v>
      </c>
      <c r="F37" s="36"/>
      <c r="G37" s="36">
        <v>400</v>
      </c>
      <c r="H37" s="36"/>
      <c r="I37" s="36"/>
      <c r="J37" s="36"/>
      <c r="K37" s="36"/>
      <c r="L37" s="69"/>
      <c r="M37" s="70">
        <f>155+245</f>
        <v>400</v>
      </c>
      <c r="N37" s="70">
        <f aca="true" t="shared" si="11" ref="N37:N84">D37-M37</f>
        <v>0</v>
      </c>
      <c r="O37" s="68" t="s">
        <v>69</v>
      </c>
    </row>
    <row r="38" spans="1:15" s="1" customFormat="1" ht="28.5" customHeight="1">
      <c r="A38" s="36">
        <v>5</v>
      </c>
      <c r="B38" s="37" t="s">
        <v>77</v>
      </c>
      <c r="C38" s="36" t="s">
        <v>78</v>
      </c>
      <c r="D38" s="38">
        <f t="shared" si="9"/>
        <v>6</v>
      </c>
      <c r="E38" s="34">
        <f t="shared" si="10"/>
        <v>6</v>
      </c>
      <c r="F38" s="36"/>
      <c r="G38" s="36">
        <v>6</v>
      </c>
      <c r="H38" s="36"/>
      <c r="I38" s="36"/>
      <c r="J38" s="36"/>
      <c r="K38" s="36"/>
      <c r="L38" s="69"/>
      <c r="M38" s="70">
        <v>6</v>
      </c>
      <c r="N38" s="70">
        <f t="shared" si="11"/>
        <v>0</v>
      </c>
      <c r="O38" s="68" t="s">
        <v>72</v>
      </c>
    </row>
    <row r="39" spans="1:15" s="1" customFormat="1" ht="27.75" customHeight="1">
      <c r="A39" s="36">
        <v>6</v>
      </c>
      <c r="B39" s="37" t="s">
        <v>79</v>
      </c>
      <c r="C39" s="52" t="s">
        <v>80</v>
      </c>
      <c r="D39" s="38">
        <f t="shared" si="9"/>
        <v>40</v>
      </c>
      <c r="E39" s="34">
        <f t="shared" si="10"/>
        <v>40</v>
      </c>
      <c r="F39" s="36"/>
      <c r="G39" s="36">
        <v>40</v>
      </c>
      <c r="H39" s="36"/>
      <c r="I39" s="36"/>
      <c r="J39" s="36"/>
      <c r="K39" s="36"/>
      <c r="L39" s="69"/>
      <c r="M39" s="70">
        <v>40</v>
      </c>
      <c r="N39" s="70">
        <f t="shared" si="11"/>
        <v>0</v>
      </c>
      <c r="O39" s="68" t="s">
        <v>72</v>
      </c>
    </row>
    <row r="40" spans="1:15" s="1" customFormat="1" ht="27.75" customHeight="1">
      <c r="A40" s="36">
        <v>7</v>
      </c>
      <c r="B40" s="37" t="s">
        <v>79</v>
      </c>
      <c r="C40" s="52" t="s">
        <v>81</v>
      </c>
      <c r="D40" s="38">
        <f t="shared" si="9"/>
        <v>70</v>
      </c>
      <c r="E40" s="34">
        <f t="shared" si="10"/>
        <v>70</v>
      </c>
      <c r="F40" s="36"/>
      <c r="G40" s="36">
        <v>70</v>
      </c>
      <c r="H40" s="36"/>
      <c r="I40" s="36"/>
      <c r="J40" s="36"/>
      <c r="K40" s="36"/>
      <c r="L40" s="69"/>
      <c r="M40" s="70">
        <f>20+50</f>
        <v>70</v>
      </c>
      <c r="N40" s="70">
        <f t="shared" si="11"/>
        <v>0</v>
      </c>
      <c r="O40" s="68" t="s">
        <v>72</v>
      </c>
    </row>
    <row r="41" spans="1:15" s="1" customFormat="1" ht="27.75" customHeight="1">
      <c r="A41" s="36">
        <v>8</v>
      </c>
      <c r="B41" s="37" t="s">
        <v>82</v>
      </c>
      <c r="C41" s="52" t="s">
        <v>83</v>
      </c>
      <c r="D41" s="38">
        <f t="shared" si="9"/>
        <v>145.8</v>
      </c>
      <c r="E41" s="34">
        <f t="shared" si="10"/>
        <v>145.8</v>
      </c>
      <c r="F41" s="36"/>
      <c r="G41" s="36">
        <v>145.8</v>
      </c>
      <c r="H41" s="36"/>
      <c r="I41" s="36"/>
      <c r="J41" s="36"/>
      <c r="K41" s="36"/>
      <c r="L41" s="69"/>
      <c r="M41" s="70">
        <f>101.1329+35.8+8.8671</f>
        <v>145.8</v>
      </c>
      <c r="N41" s="71">
        <f t="shared" si="11"/>
        <v>0</v>
      </c>
      <c r="O41" s="68" t="s">
        <v>72</v>
      </c>
    </row>
    <row r="42" spans="1:15" s="1" customFormat="1" ht="27" customHeight="1">
      <c r="A42" s="36">
        <v>9</v>
      </c>
      <c r="B42" s="37" t="s">
        <v>84</v>
      </c>
      <c r="C42" s="52" t="s">
        <v>85</v>
      </c>
      <c r="D42" s="38">
        <f t="shared" si="9"/>
        <v>23</v>
      </c>
      <c r="E42" s="34">
        <f t="shared" si="10"/>
        <v>23</v>
      </c>
      <c r="F42" s="36"/>
      <c r="G42" s="36">
        <v>23</v>
      </c>
      <c r="H42" s="36"/>
      <c r="I42" s="36"/>
      <c r="J42" s="36"/>
      <c r="K42" s="36"/>
      <c r="L42" s="69"/>
      <c r="M42" s="70">
        <v>23</v>
      </c>
      <c r="N42" s="70">
        <f t="shared" si="11"/>
        <v>0</v>
      </c>
      <c r="O42" s="68" t="s">
        <v>69</v>
      </c>
    </row>
    <row r="43" spans="1:15" s="1" customFormat="1" ht="27" customHeight="1">
      <c r="A43" s="36">
        <v>10</v>
      </c>
      <c r="B43" s="37" t="s">
        <v>86</v>
      </c>
      <c r="C43" s="52" t="s">
        <v>87</v>
      </c>
      <c r="D43" s="38">
        <f t="shared" si="9"/>
        <v>1200</v>
      </c>
      <c r="E43" s="34">
        <f t="shared" si="10"/>
        <v>1200</v>
      </c>
      <c r="F43" s="36"/>
      <c r="G43" s="36">
        <v>1200</v>
      </c>
      <c r="H43" s="36"/>
      <c r="I43" s="36"/>
      <c r="J43" s="36"/>
      <c r="K43" s="36"/>
      <c r="L43" s="69"/>
      <c r="M43" s="70">
        <f>1200-8.468773+8.468773</f>
        <v>1200</v>
      </c>
      <c r="N43" s="70">
        <f t="shared" si="11"/>
        <v>0</v>
      </c>
      <c r="O43" s="68" t="s">
        <v>72</v>
      </c>
    </row>
    <row r="44" spans="1:15" s="1" customFormat="1" ht="27" customHeight="1">
      <c r="A44" s="36">
        <v>11</v>
      </c>
      <c r="B44" s="37" t="s">
        <v>88</v>
      </c>
      <c r="C44" s="52" t="s">
        <v>89</v>
      </c>
      <c r="D44" s="38">
        <f t="shared" si="9"/>
        <v>1871</v>
      </c>
      <c r="E44" s="34">
        <f t="shared" si="10"/>
        <v>1871</v>
      </c>
      <c r="F44" s="36"/>
      <c r="G44" s="36">
        <v>1871</v>
      </c>
      <c r="H44" s="36"/>
      <c r="I44" s="36"/>
      <c r="J44" s="36"/>
      <c r="K44" s="36"/>
      <c r="L44" s="69"/>
      <c r="M44" s="70">
        <f>1605.16+104+161.84</f>
        <v>1871</v>
      </c>
      <c r="N44" s="70">
        <f t="shared" si="11"/>
        <v>0</v>
      </c>
      <c r="O44" s="68" t="s">
        <v>72</v>
      </c>
    </row>
    <row r="45" spans="1:15" s="1" customFormat="1" ht="28.5" customHeight="1">
      <c r="A45" s="36">
        <v>12</v>
      </c>
      <c r="B45" s="37" t="s">
        <v>90</v>
      </c>
      <c r="C45" s="36" t="s">
        <v>91</v>
      </c>
      <c r="D45" s="38">
        <f t="shared" si="9"/>
        <v>160</v>
      </c>
      <c r="E45" s="34">
        <f t="shared" si="10"/>
        <v>160</v>
      </c>
      <c r="F45" s="36"/>
      <c r="G45" s="36">
        <v>160</v>
      </c>
      <c r="H45" s="36"/>
      <c r="I45" s="36"/>
      <c r="J45" s="36"/>
      <c r="K45" s="36"/>
      <c r="L45" s="69"/>
      <c r="M45" s="70">
        <v>160</v>
      </c>
      <c r="N45" s="70">
        <f t="shared" si="11"/>
        <v>0</v>
      </c>
      <c r="O45" s="68" t="s">
        <v>72</v>
      </c>
    </row>
    <row r="46" spans="1:15" s="1" customFormat="1" ht="28.5" customHeight="1">
      <c r="A46" s="36">
        <v>13</v>
      </c>
      <c r="B46" s="37" t="s">
        <v>92</v>
      </c>
      <c r="C46" s="36" t="s">
        <v>93</v>
      </c>
      <c r="D46" s="38">
        <f t="shared" si="9"/>
        <v>110</v>
      </c>
      <c r="E46" s="34">
        <f t="shared" si="10"/>
        <v>110</v>
      </c>
      <c r="F46" s="36"/>
      <c r="G46" s="36">
        <v>110</v>
      </c>
      <c r="H46" s="36"/>
      <c r="I46" s="36"/>
      <c r="J46" s="36"/>
      <c r="K46" s="36"/>
      <c r="L46" s="69"/>
      <c r="M46" s="70">
        <v>110</v>
      </c>
      <c r="N46" s="70">
        <f t="shared" si="11"/>
        <v>0</v>
      </c>
      <c r="O46" s="68" t="s">
        <v>69</v>
      </c>
    </row>
    <row r="47" spans="1:15" s="1" customFormat="1" ht="28.5" customHeight="1">
      <c r="A47" s="36">
        <v>14</v>
      </c>
      <c r="B47" s="37" t="s">
        <v>94</v>
      </c>
      <c r="C47" s="36" t="s">
        <v>95</v>
      </c>
      <c r="D47" s="38">
        <f t="shared" si="9"/>
        <v>77</v>
      </c>
      <c r="E47" s="34">
        <f t="shared" si="10"/>
        <v>77</v>
      </c>
      <c r="F47" s="36"/>
      <c r="G47" s="36">
        <v>77</v>
      </c>
      <c r="H47" s="36"/>
      <c r="I47" s="36"/>
      <c r="J47" s="36"/>
      <c r="K47" s="36"/>
      <c r="L47" s="69"/>
      <c r="M47" s="70">
        <v>77</v>
      </c>
      <c r="N47" s="71">
        <f t="shared" si="11"/>
        <v>0</v>
      </c>
      <c r="O47" s="68" t="s">
        <v>72</v>
      </c>
    </row>
    <row r="48" spans="1:15" s="1" customFormat="1" ht="39.75" customHeight="1">
      <c r="A48" s="36">
        <v>15</v>
      </c>
      <c r="B48" s="37" t="s">
        <v>96</v>
      </c>
      <c r="C48" s="36" t="s">
        <v>97</v>
      </c>
      <c r="D48" s="38">
        <f t="shared" si="9"/>
        <v>679.7</v>
      </c>
      <c r="E48" s="34">
        <f t="shared" si="10"/>
        <v>679.7</v>
      </c>
      <c r="F48" s="36"/>
      <c r="G48" s="36">
        <v>679.7</v>
      </c>
      <c r="H48" s="36"/>
      <c r="I48" s="36"/>
      <c r="J48" s="36"/>
      <c r="K48" s="36"/>
      <c r="L48" s="69"/>
      <c r="M48" s="70">
        <v>679.7</v>
      </c>
      <c r="N48" s="70">
        <f t="shared" si="11"/>
        <v>0</v>
      </c>
      <c r="O48" s="68" t="s">
        <v>72</v>
      </c>
    </row>
    <row r="49" spans="1:15" s="1" customFormat="1" ht="28.5" customHeight="1">
      <c r="A49" s="36">
        <v>16</v>
      </c>
      <c r="B49" s="37" t="s">
        <v>98</v>
      </c>
      <c r="C49" s="36" t="s">
        <v>99</v>
      </c>
      <c r="D49" s="38">
        <f t="shared" si="9"/>
        <v>2</v>
      </c>
      <c r="E49" s="34">
        <f t="shared" si="10"/>
        <v>2</v>
      </c>
      <c r="F49" s="36"/>
      <c r="G49" s="36">
        <v>2</v>
      </c>
      <c r="H49" s="36"/>
      <c r="I49" s="36"/>
      <c r="J49" s="36"/>
      <c r="K49" s="36"/>
      <c r="L49" s="69"/>
      <c r="M49" s="70">
        <v>2</v>
      </c>
      <c r="N49" s="70">
        <f t="shared" si="11"/>
        <v>0</v>
      </c>
      <c r="O49" s="68" t="s">
        <v>72</v>
      </c>
    </row>
    <row r="50" spans="1:15" s="1" customFormat="1" ht="28.5" customHeight="1">
      <c r="A50" s="36">
        <v>17</v>
      </c>
      <c r="B50" s="37" t="s">
        <v>100</v>
      </c>
      <c r="C50" s="36" t="s">
        <v>101</v>
      </c>
      <c r="D50" s="38">
        <f t="shared" si="9"/>
        <v>130</v>
      </c>
      <c r="E50" s="34">
        <f t="shared" si="10"/>
        <v>130</v>
      </c>
      <c r="F50" s="36"/>
      <c r="G50" s="36">
        <v>130</v>
      </c>
      <c r="H50" s="36"/>
      <c r="I50" s="36"/>
      <c r="J50" s="36"/>
      <c r="K50" s="36"/>
      <c r="L50" s="69"/>
      <c r="M50" s="70">
        <v>130</v>
      </c>
      <c r="N50" s="70">
        <f t="shared" si="11"/>
        <v>0</v>
      </c>
      <c r="O50" s="68" t="s">
        <v>72</v>
      </c>
    </row>
    <row r="51" spans="1:15" s="1" customFormat="1" ht="28.5" customHeight="1">
      <c r="A51" s="36">
        <v>18</v>
      </c>
      <c r="B51" s="53" t="s">
        <v>102</v>
      </c>
      <c r="C51" s="36" t="s">
        <v>103</v>
      </c>
      <c r="D51" s="38">
        <f t="shared" si="9"/>
        <v>3</v>
      </c>
      <c r="E51" s="34">
        <f t="shared" si="10"/>
        <v>3</v>
      </c>
      <c r="F51" s="36"/>
      <c r="G51" s="54">
        <v>3</v>
      </c>
      <c r="H51" s="36"/>
      <c r="I51" s="36"/>
      <c r="J51" s="36"/>
      <c r="K51" s="36"/>
      <c r="L51" s="69"/>
      <c r="M51" s="70">
        <v>3</v>
      </c>
      <c r="N51" s="70">
        <f t="shared" si="11"/>
        <v>0</v>
      </c>
      <c r="O51" s="68" t="s">
        <v>72</v>
      </c>
    </row>
    <row r="52" spans="1:15" s="1" customFormat="1" ht="28.5" customHeight="1">
      <c r="A52" s="36">
        <v>19</v>
      </c>
      <c r="B52" s="53" t="s">
        <v>104</v>
      </c>
      <c r="C52" s="36" t="s">
        <v>105</v>
      </c>
      <c r="D52" s="38">
        <f t="shared" si="9"/>
        <v>93</v>
      </c>
      <c r="E52" s="34">
        <f t="shared" si="10"/>
        <v>93</v>
      </c>
      <c r="F52" s="36"/>
      <c r="G52" s="54">
        <v>93</v>
      </c>
      <c r="H52" s="36"/>
      <c r="I52" s="36"/>
      <c r="J52" s="36"/>
      <c r="K52" s="36"/>
      <c r="L52" s="69"/>
      <c r="M52" s="70">
        <v>93</v>
      </c>
      <c r="N52" s="70">
        <f t="shared" si="11"/>
        <v>0</v>
      </c>
      <c r="O52" s="68" t="s">
        <v>72</v>
      </c>
    </row>
    <row r="53" spans="1:15" s="1" customFormat="1" ht="30" customHeight="1">
      <c r="A53" s="36">
        <v>20</v>
      </c>
      <c r="B53" s="40" t="s">
        <v>106</v>
      </c>
      <c r="C53" s="36" t="s">
        <v>107</v>
      </c>
      <c r="D53" s="38">
        <f t="shared" si="9"/>
        <v>872.52</v>
      </c>
      <c r="E53" s="34">
        <f t="shared" si="10"/>
        <v>872.52</v>
      </c>
      <c r="F53" s="36"/>
      <c r="G53" s="55">
        <v>872.52</v>
      </c>
      <c r="H53" s="36"/>
      <c r="I53" s="36"/>
      <c r="J53" s="36"/>
      <c r="K53" s="36"/>
      <c r="L53" s="69"/>
      <c r="M53" s="70">
        <v>872.52</v>
      </c>
      <c r="N53" s="70">
        <f t="shared" si="11"/>
        <v>0</v>
      </c>
      <c r="O53" s="68" t="s">
        <v>72</v>
      </c>
    </row>
    <row r="54" spans="1:15" s="1" customFormat="1" ht="30" customHeight="1">
      <c r="A54" s="36">
        <v>21</v>
      </c>
      <c r="B54" s="37" t="s">
        <v>108</v>
      </c>
      <c r="C54" s="36" t="s">
        <v>109</v>
      </c>
      <c r="D54" s="38">
        <f t="shared" si="9"/>
        <v>249.23</v>
      </c>
      <c r="E54" s="34">
        <f t="shared" si="10"/>
        <v>249.23</v>
      </c>
      <c r="F54" s="36"/>
      <c r="G54" s="56">
        <v>249.23</v>
      </c>
      <c r="H54" s="36"/>
      <c r="I54" s="36"/>
      <c r="J54" s="36"/>
      <c r="K54" s="36"/>
      <c r="L54" s="69"/>
      <c r="M54" s="70">
        <v>249.23</v>
      </c>
      <c r="N54" s="71">
        <f t="shared" si="11"/>
        <v>0</v>
      </c>
      <c r="O54" s="68" t="s">
        <v>72</v>
      </c>
    </row>
    <row r="55" spans="1:15" s="1" customFormat="1" ht="30" customHeight="1">
      <c r="A55" s="36">
        <v>22</v>
      </c>
      <c r="B55" s="40" t="s">
        <v>110</v>
      </c>
      <c r="C55" s="36" t="s">
        <v>111</v>
      </c>
      <c r="D55" s="38">
        <f t="shared" si="9"/>
        <v>268</v>
      </c>
      <c r="E55" s="34">
        <f t="shared" si="10"/>
        <v>268</v>
      </c>
      <c r="F55" s="36"/>
      <c r="G55" s="56">
        <v>268</v>
      </c>
      <c r="H55" s="36"/>
      <c r="I55" s="36"/>
      <c r="J55" s="36"/>
      <c r="K55" s="36"/>
      <c r="L55" s="69"/>
      <c r="M55" s="70">
        <f>168+100</f>
        <v>268</v>
      </c>
      <c r="N55" s="70">
        <f t="shared" si="11"/>
        <v>0</v>
      </c>
      <c r="O55" s="68" t="s">
        <v>72</v>
      </c>
    </row>
    <row r="56" spans="1:15" s="1" customFormat="1" ht="27.75" customHeight="1">
      <c r="A56" s="36">
        <v>23</v>
      </c>
      <c r="B56" s="40" t="s">
        <v>112</v>
      </c>
      <c r="C56" s="36" t="s">
        <v>43</v>
      </c>
      <c r="D56" s="38">
        <f t="shared" si="9"/>
        <v>71.4</v>
      </c>
      <c r="E56" s="34">
        <f t="shared" si="10"/>
        <v>71.4</v>
      </c>
      <c r="F56" s="36"/>
      <c r="G56" s="56">
        <v>71.4</v>
      </c>
      <c r="H56" s="36"/>
      <c r="I56" s="36"/>
      <c r="J56" s="36"/>
      <c r="K56" s="36"/>
      <c r="L56" s="69"/>
      <c r="M56" s="70">
        <v>71.4</v>
      </c>
      <c r="N56" s="70">
        <f t="shared" si="11"/>
        <v>0</v>
      </c>
      <c r="O56" s="68" t="s">
        <v>72</v>
      </c>
    </row>
    <row r="57" spans="1:15" s="1" customFormat="1" ht="27.75" customHeight="1">
      <c r="A57" s="36">
        <v>24</v>
      </c>
      <c r="B57" s="40" t="s">
        <v>113</v>
      </c>
      <c r="C57" s="36" t="s">
        <v>114</v>
      </c>
      <c r="D57" s="38">
        <f t="shared" si="9"/>
        <v>277.4</v>
      </c>
      <c r="E57" s="34">
        <f t="shared" si="10"/>
        <v>277.4</v>
      </c>
      <c r="F57" s="36"/>
      <c r="G57" s="56">
        <v>277.4</v>
      </c>
      <c r="H57" s="36"/>
      <c r="I57" s="36"/>
      <c r="J57" s="36"/>
      <c r="K57" s="36"/>
      <c r="L57" s="69"/>
      <c r="M57" s="70">
        <v>277.4</v>
      </c>
      <c r="N57" s="70">
        <f t="shared" si="11"/>
        <v>0</v>
      </c>
      <c r="O57" s="68" t="s">
        <v>72</v>
      </c>
    </row>
    <row r="58" spans="1:15" s="1" customFormat="1" ht="27.75" customHeight="1">
      <c r="A58" s="36">
        <v>25</v>
      </c>
      <c r="B58" s="40" t="s">
        <v>115</v>
      </c>
      <c r="C58" s="36" t="s">
        <v>116</v>
      </c>
      <c r="D58" s="38">
        <f t="shared" si="9"/>
        <v>760</v>
      </c>
      <c r="E58" s="34">
        <f t="shared" si="10"/>
        <v>760</v>
      </c>
      <c r="F58" s="36"/>
      <c r="G58" s="56">
        <v>760</v>
      </c>
      <c r="H58" s="36"/>
      <c r="I58" s="36"/>
      <c r="J58" s="36"/>
      <c r="K58" s="36"/>
      <c r="L58" s="69"/>
      <c r="M58" s="70">
        <v>760</v>
      </c>
      <c r="N58" s="70">
        <f t="shared" si="11"/>
        <v>0</v>
      </c>
      <c r="O58" s="68" t="s">
        <v>72</v>
      </c>
    </row>
    <row r="59" spans="1:15" s="1" customFormat="1" ht="27.75" customHeight="1">
      <c r="A59" s="36">
        <v>26</v>
      </c>
      <c r="B59" s="40" t="s">
        <v>117</v>
      </c>
      <c r="C59" s="36" t="s">
        <v>118</v>
      </c>
      <c r="D59" s="38">
        <f t="shared" si="9"/>
        <v>46</v>
      </c>
      <c r="E59" s="34">
        <f t="shared" si="10"/>
        <v>46</v>
      </c>
      <c r="F59" s="36"/>
      <c r="G59" s="56">
        <v>46</v>
      </c>
      <c r="H59" s="36"/>
      <c r="I59" s="36"/>
      <c r="J59" s="36"/>
      <c r="K59" s="36"/>
      <c r="L59" s="69"/>
      <c r="M59" s="70">
        <v>46</v>
      </c>
      <c r="N59" s="70">
        <f t="shared" si="11"/>
        <v>0</v>
      </c>
      <c r="O59" s="68" t="s">
        <v>72</v>
      </c>
    </row>
    <row r="60" spans="1:15" s="1" customFormat="1" ht="30.75" customHeight="1">
      <c r="A60" s="36">
        <v>27</v>
      </c>
      <c r="B60" s="40" t="s">
        <v>119</v>
      </c>
      <c r="C60" s="36" t="s">
        <v>120</v>
      </c>
      <c r="D60" s="38">
        <f t="shared" si="9"/>
        <v>309</v>
      </c>
      <c r="E60" s="34">
        <f t="shared" si="10"/>
        <v>309</v>
      </c>
      <c r="F60" s="36"/>
      <c r="G60" s="56">
        <v>309</v>
      </c>
      <c r="H60" s="36"/>
      <c r="I60" s="36"/>
      <c r="J60" s="36"/>
      <c r="K60" s="36"/>
      <c r="L60" s="69"/>
      <c r="M60" s="70">
        <v>309</v>
      </c>
      <c r="N60" s="70">
        <f t="shared" si="11"/>
        <v>0</v>
      </c>
      <c r="O60" s="68" t="s">
        <v>72</v>
      </c>
    </row>
    <row r="61" spans="1:15" s="1" customFormat="1" ht="39.75" customHeight="1">
      <c r="A61" s="36">
        <v>28</v>
      </c>
      <c r="B61" s="40" t="s">
        <v>121</v>
      </c>
      <c r="C61" s="36" t="s">
        <v>122</v>
      </c>
      <c r="D61" s="38">
        <f t="shared" si="9"/>
        <v>619</v>
      </c>
      <c r="E61" s="34">
        <f t="shared" si="10"/>
        <v>619</v>
      </c>
      <c r="F61" s="36"/>
      <c r="G61" s="56">
        <v>619</v>
      </c>
      <c r="H61" s="36"/>
      <c r="I61" s="36"/>
      <c r="J61" s="36"/>
      <c r="K61" s="36"/>
      <c r="L61" s="69"/>
      <c r="M61" s="71">
        <v>619</v>
      </c>
      <c r="N61" s="71">
        <f t="shared" si="11"/>
        <v>0</v>
      </c>
      <c r="O61" s="68" t="s">
        <v>72</v>
      </c>
    </row>
    <row r="62" spans="1:15" s="1" customFormat="1" ht="30" customHeight="1">
      <c r="A62" s="36">
        <v>29</v>
      </c>
      <c r="B62" s="40" t="s">
        <v>123</v>
      </c>
      <c r="C62" s="36" t="s">
        <v>124</v>
      </c>
      <c r="D62" s="38">
        <f t="shared" si="9"/>
        <v>100</v>
      </c>
      <c r="E62" s="34">
        <f t="shared" si="10"/>
        <v>100</v>
      </c>
      <c r="F62" s="36"/>
      <c r="G62" s="56">
        <v>100</v>
      </c>
      <c r="H62" s="36"/>
      <c r="I62" s="36"/>
      <c r="J62" s="36"/>
      <c r="K62" s="36"/>
      <c r="L62" s="69"/>
      <c r="M62" s="70">
        <v>100</v>
      </c>
      <c r="N62" s="71">
        <f t="shared" si="11"/>
        <v>0</v>
      </c>
      <c r="O62" s="68" t="s">
        <v>72</v>
      </c>
    </row>
    <row r="63" spans="1:15" s="1" customFormat="1" ht="30" customHeight="1">
      <c r="A63" s="36">
        <v>30</v>
      </c>
      <c r="B63" s="40" t="s">
        <v>125</v>
      </c>
      <c r="C63" s="36" t="s">
        <v>126</v>
      </c>
      <c r="D63" s="38">
        <f t="shared" si="9"/>
        <v>9</v>
      </c>
      <c r="E63" s="34">
        <f t="shared" si="10"/>
        <v>9</v>
      </c>
      <c r="F63" s="36"/>
      <c r="G63" s="56">
        <v>9</v>
      </c>
      <c r="H63" s="36"/>
      <c r="I63" s="36"/>
      <c r="J63" s="36"/>
      <c r="K63" s="36"/>
      <c r="L63" s="69"/>
      <c r="M63" s="71">
        <v>9</v>
      </c>
      <c r="N63" s="71">
        <f t="shared" si="11"/>
        <v>0</v>
      </c>
      <c r="O63" s="68" t="s">
        <v>72</v>
      </c>
    </row>
    <row r="64" spans="1:15" s="1" customFormat="1" ht="30" customHeight="1">
      <c r="A64" s="36">
        <v>31</v>
      </c>
      <c r="B64" s="40" t="s">
        <v>127</v>
      </c>
      <c r="C64" s="36" t="s">
        <v>128</v>
      </c>
      <c r="D64" s="38">
        <f t="shared" si="9"/>
        <v>66</v>
      </c>
      <c r="E64" s="34">
        <f t="shared" si="10"/>
        <v>66</v>
      </c>
      <c r="F64" s="36"/>
      <c r="G64" s="56">
        <v>66</v>
      </c>
      <c r="H64" s="36"/>
      <c r="I64" s="36"/>
      <c r="J64" s="36"/>
      <c r="K64" s="36"/>
      <c r="L64" s="69"/>
      <c r="M64" s="71">
        <v>66</v>
      </c>
      <c r="N64" s="71">
        <f t="shared" si="11"/>
        <v>0</v>
      </c>
      <c r="O64" s="68" t="s">
        <v>72</v>
      </c>
    </row>
    <row r="65" spans="1:15" s="1" customFormat="1" ht="30" customHeight="1">
      <c r="A65" s="36">
        <v>32</v>
      </c>
      <c r="B65" s="40" t="s">
        <v>129</v>
      </c>
      <c r="C65" s="36" t="s">
        <v>130</v>
      </c>
      <c r="D65" s="38">
        <f t="shared" si="9"/>
        <v>563.35</v>
      </c>
      <c r="E65" s="34">
        <f t="shared" si="10"/>
        <v>563.35</v>
      </c>
      <c r="F65" s="36"/>
      <c r="G65" s="56">
        <v>563.35</v>
      </c>
      <c r="H65" s="36"/>
      <c r="I65" s="36"/>
      <c r="J65" s="36"/>
      <c r="K65" s="36"/>
      <c r="L65" s="69"/>
      <c r="M65" s="71">
        <v>563.35</v>
      </c>
      <c r="N65" s="71">
        <f t="shared" si="11"/>
        <v>0</v>
      </c>
      <c r="O65" s="68" t="s">
        <v>72</v>
      </c>
    </row>
    <row r="66" spans="1:15" s="1" customFormat="1" ht="30" customHeight="1">
      <c r="A66" s="36">
        <v>33</v>
      </c>
      <c r="B66" s="40" t="s">
        <v>131</v>
      </c>
      <c r="C66" s="36" t="s">
        <v>132</v>
      </c>
      <c r="D66" s="38">
        <f t="shared" si="9"/>
        <v>204</v>
      </c>
      <c r="E66" s="34">
        <f t="shared" si="10"/>
        <v>204</v>
      </c>
      <c r="F66" s="36"/>
      <c r="G66" s="56">
        <v>204</v>
      </c>
      <c r="H66" s="36"/>
      <c r="I66" s="36"/>
      <c r="J66" s="36"/>
      <c r="K66" s="36"/>
      <c r="L66" s="69"/>
      <c r="M66" s="71">
        <v>204</v>
      </c>
      <c r="N66" s="71">
        <f t="shared" si="11"/>
        <v>0</v>
      </c>
      <c r="O66" s="68" t="s">
        <v>72</v>
      </c>
    </row>
    <row r="67" spans="1:15" s="1" customFormat="1" ht="30" customHeight="1">
      <c r="A67" s="36">
        <v>34</v>
      </c>
      <c r="B67" s="41" t="s">
        <v>52</v>
      </c>
      <c r="C67" s="36" t="s">
        <v>133</v>
      </c>
      <c r="D67" s="38">
        <f t="shared" si="9"/>
        <v>4.2</v>
      </c>
      <c r="E67" s="34">
        <f t="shared" si="10"/>
        <v>4.2</v>
      </c>
      <c r="F67" s="36"/>
      <c r="G67" s="56">
        <v>4.2</v>
      </c>
      <c r="H67" s="36"/>
      <c r="I67" s="36"/>
      <c r="J67" s="36"/>
      <c r="K67" s="36"/>
      <c r="L67" s="69"/>
      <c r="M67" s="71">
        <v>4.2</v>
      </c>
      <c r="N67" s="71">
        <f t="shared" si="11"/>
        <v>0</v>
      </c>
      <c r="O67" s="68" t="s">
        <v>72</v>
      </c>
    </row>
    <row r="68" spans="1:15" s="1" customFormat="1" ht="30.75" customHeight="1">
      <c r="A68" s="36">
        <v>35</v>
      </c>
      <c r="B68" s="43" t="s">
        <v>54</v>
      </c>
      <c r="C68" s="42" t="s">
        <v>55</v>
      </c>
      <c r="D68" s="38">
        <f t="shared" si="9"/>
        <v>162.5</v>
      </c>
      <c r="E68" s="34">
        <f t="shared" si="10"/>
        <v>162.5</v>
      </c>
      <c r="F68" s="36"/>
      <c r="G68" s="56">
        <v>162.5</v>
      </c>
      <c r="H68" s="36"/>
      <c r="I68" s="36"/>
      <c r="J68" s="36"/>
      <c r="K68" s="36"/>
      <c r="L68" s="69"/>
      <c r="M68" s="71">
        <v>162.5</v>
      </c>
      <c r="N68" s="71">
        <f t="shared" si="11"/>
        <v>0</v>
      </c>
      <c r="O68" s="68" t="s">
        <v>72</v>
      </c>
    </row>
    <row r="69" spans="1:15" s="1" customFormat="1" ht="30.75" customHeight="1">
      <c r="A69" s="36">
        <v>36</v>
      </c>
      <c r="B69" s="43" t="s">
        <v>134</v>
      </c>
      <c r="C69" s="42" t="s">
        <v>55</v>
      </c>
      <c r="D69" s="38">
        <f t="shared" si="9"/>
        <v>171</v>
      </c>
      <c r="E69" s="34">
        <f t="shared" si="10"/>
        <v>171</v>
      </c>
      <c r="F69" s="36"/>
      <c r="G69" s="36">
        <v>171</v>
      </c>
      <c r="H69" s="36"/>
      <c r="I69" s="36"/>
      <c r="J69" s="36"/>
      <c r="K69" s="36"/>
      <c r="L69" s="69"/>
      <c r="M69" s="70">
        <v>171</v>
      </c>
      <c r="N69" s="71">
        <f t="shared" si="11"/>
        <v>0</v>
      </c>
      <c r="O69" s="68" t="s">
        <v>72</v>
      </c>
    </row>
    <row r="70" spans="1:15" s="1" customFormat="1" ht="33" customHeight="1">
      <c r="A70" s="36">
        <v>37</v>
      </c>
      <c r="B70" s="41" t="s">
        <v>135</v>
      </c>
      <c r="C70" s="42" t="s">
        <v>136</v>
      </c>
      <c r="D70" s="38">
        <f t="shared" si="9"/>
        <v>14</v>
      </c>
      <c r="E70" s="34">
        <f t="shared" si="10"/>
        <v>14</v>
      </c>
      <c r="F70" s="36"/>
      <c r="G70" s="36">
        <v>14</v>
      </c>
      <c r="H70" s="36"/>
      <c r="I70" s="36"/>
      <c r="J70" s="36"/>
      <c r="K70" s="36"/>
      <c r="L70" s="69"/>
      <c r="M70" s="70">
        <v>14</v>
      </c>
      <c r="N70" s="71">
        <f t="shared" si="11"/>
        <v>0</v>
      </c>
      <c r="O70" s="68" t="s">
        <v>72</v>
      </c>
    </row>
    <row r="71" spans="1:15" s="1" customFormat="1" ht="33" customHeight="1">
      <c r="A71" s="36">
        <v>38</v>
      </c>
      <c r="B71" s="44" t="s">
        <v>137</v>
      </c>
      <c r="C71" s="42" t="s">
        <v>138</v>
      </c>
      <c r="D71" s="38">
        <f t="shared" si="9"/>
        <v>100</v>
      </c>
      <c r="E71" s="34">
        <f t="shared" si="10"/>
        <v>100</v>
      </c>
      <c r="F71" s="36"/>
      <c r="G71" s="36">
        <v>100</v>
      </c>
      <c r="H71" s="36"/>
      <c r="I71" s="36"/>
      <c r="J71" s="36"/>
      <c r="K71" s="36"/>
      <c r="L71" s="69"/>
      <c r="M71" s="70">
        <v>100</v>
      </c>
      <c r="N71" s="71">
        <f t="shared" si="11"/>
        <v>0</v>
      </c>
      <c r="O71" s="68" t="s">
        <v>72</v>
      </c>
    </row>
    <row r="72" spans="1:15" s="1" customFormat="1" ht="33" customHeight="1">
      <c r="A72" s="36">
        <v>39</v>
      </c>
      <c r="B72" s="45" t="s">
        <v>139</v>
      </c>
      <c r="C72" s="46" t="s">
        <v>140</v>
      </c>
      <c r="D72" s="38">
        <f t="shared" si="9"/>
        <v>185.38</v>
      </c>
      <c r="E72" s="34">
        <f t="shared" si="10"/>
        <v>185.38</v>
      </c>
      <c r="F72" s="36"/>
      <c r="G72" s="36">
        <v>185.38</v>
      </c>
      <c r="H72" s="36"/>
      <c r="I72" s="36"/>
      <c r="J72" s="36"/>
      <c r="K72" s="36"/>
      <c r="L72" s="87"/>
      <c r="M72" s="70">
        <f>92.888592+17.531227</f>
        <v>110.419819</v>
      </c>
      <c r="N72" s="71">
        <f t="shared" si="11"/>
        <v>74.96018099999999</v>
      </c>
      <c r="O72" s="68"/>
    </row>
    <row r="73" spans="1:15" s="1" customFormat="1" ht="30.75" customHeight="1">
      <c r="A73" s="72" t="s">
        <v>141</v>
      </c>
      <c r="B73" s="73"/>
      <c r="C73" s="34"/>
      <c r="D73" s="34">
        <f>SUM(D74:D79)</f>
        <v>525</v>
      </c>
      <c r="E73" s="34">
        <f>SUM(E74:E79)</f>
        <v>525</v>
      </c>
      <c r="F73" s="34">
        <f aca="true" t="shared" si="12" ref="F73:M73">SUM(F74:F79)</f>
        <v>0</v>
      </c>
      <c r="G73" s="34">
        <f t="shared" si="12"/>
        <v>0</v>
      </c>
      <c r="H73" s="34">
        <f t="shared" si="12"/>
        <v>0</v>
      </c>
      <c r="I73" s="34">
        <f t="shared" si="12"/>
        <v>525</v>
      </c>
      <c r="J73" s="34">
        <f t="shared" si="12"/>
        <v>0</v>
      </c>
      <c r="K73" s="34">
        <f t="shared" si="12"/>
        <v>0</v>
      </c>
      <c r="L73" s="34">
        <f t="shared" si="12"/>
        <v>0</v>
      </c>
      <c r="M73" s="34">
        <f t="shared" si="12"/>
        <v>525</v>
      </c>
      <c r="N73" s="88">
        <f t="shared" si="11"/>
        <v>0</v>
      </c>
      <c r="O73" s="68"/>
    </row>
    <row r="74" spans="1:15" s="1" customFormat="1" ht="30.75" customHeight="1">
      <c r="A74" s="74">
        <v>1</v>
      </c>
      <c r="B74" s="53" t="s">
        <v>142</v>
      </c>
      <c r="C74" s="36" t="s">
        <v>143</v>
      </c>
      <c r="D74" s="75">
        <f aca="true" t="shared" si="13" ref="D74:D79">SUM(E74+K74+L74)</f>
        <v>161</v>
      </c>
      <c r="E74" s="36">
        <f aca="true" t="shared" si="14" ref="E74:E79">SUM(F74:J74)</f>
        <v>161</v>
      </c>
      <c r="F74" s="36"/>
      <c r="G74" s="36"/>
      <c r="H74" s="36"/>
      <c r="I74" s="36">
        <v>161</v>
      </c>
      <c r="J74" s="36"/>
      <c r="K74" s="36"/>
      <c r="L74" s="69"/>
      <c r="M74" s="70">
        <f>115.89+45.11</f>
        <v>161</v>
      </c>
      <c r="N74" s="70">
        <f t="shared" si="11"/>
        <v>0</v>
      </c>
      <c r="O74" s="68" t="s">
        <v>144</v>
      </c>
    </row>
    <row r="75" spans="1:15" s="1" customFormat="1" ht="30.75" customHeight="1">
      <c r="A75" s="74">
        <v>2</v>
      </c>
      <c r="B75" s="53" t="s">
        <v>145</v>
      </c>
      <c r="C75" s="36" t="s">
        <v>146</v>
      </c>
      <c r="D75" s="75">
        <f t="shared" si="13"/>
        <v>53</v>
      </c>
      <c r="E75" s="36">
        <f t="shared" si="14"/>
        <v>53</v>
      </c>
      <c r="F75" s="36"/>
      <c r="G75" s="36"/>
      <c r="H75" s="36"/>
      <c r="I75" s="36">
        <v>53</v>
      </c>
      <c r="J75" s="36"/>
      <c r="K75" s="36"/>
      <c r="L75" s="69"/>
      <c r="M75" s="70">
        <v>53</v>
      </c>
      <c r="N75" s="70">
        <f t="shared" si="11"/>
        <v>0</v>
      </c>
      <c r="O75" s="68" t="s">
        <v>144</v>
      </c>
    </row>
    <row r="76" spans="1:15" s="1" customFormat="1" ht="30.75" customHeight="1">
      <c r="A76" s="74">
        <v>3</v>
      </c>
      <c r="B76" s="53" t="s">
        <v>147</v>
      </c>
      <c r="C76" s="36" t="s">
        <v>148</v>
      </c>
      <c r="D76" s="75">
        <f t="shared" si="13"/>
        <v>15</v>
      </c>
      <c r="E76" s="36">
        <f t="shared" si="14"/>
        <v>15</v>
      </c>
      <c r="F76" s="36"/>
      <c r="G76" s="36"/>
      <c r="H76" s="36"/>
      <c r="I76" s="36">
        <v>15</v>
      </c>
      <c r="J76" s="36"/>
      <c r="K76" s="36"/>
      <c r="L76" s="69"/>
      <c r="M76" s="70">
        <v>15</v>
      </c>
      <c r="N76" s="70">
        <f t="shared" si="11"/>
        <v>0</v>
      </c>
      <c r="O76" s="68" t="s">
        <v>144</v>
      </c>
    </row>
    <row r="77" spans="1:15" s="1" customFormat="1" ht="30.75" customHeight="1">
      <c r="A77" s="74">
        <v>4</v>
      </c>
      <c r="B77" s="37" t="s">
        <v>149</v>
      </c>
      <c r="C77" s="36" t="s">
        <v>150</v>
      </c>
      <c r="D77" s="75">
        <f t="shared" si="13"/>
        <v>241</v>
      </c>
      <c r="E77" s="36">
        <f t="shared" si="14"/>
        <v>241</v>
      </c>
      <c r="F77" s="36"/>
      <c r="G77" s="36"/>
      <c r="H77" s="36"/>
      <c r="I77" s="36">
        <v>241</v>
      </c>
      <c r="J77" s="36"/>
      <c r="K77" s="36"/>
      <c r="L77" s="69"/>
      <c r="M77" s="70">
        <v>241</v>
      </c>
      <c r="N77" s="70">
        <f t="shared" si="11"/>
        <v>0</v>
      </c>
      <c r="O77" s="68" t="s">
        <v>151</v>
      </c>
    </row>
    <row r="78" spans="1:15" s="1" customFormat="1" ht="30.75" customHeight="1">
      <c r="A78" s="74">
        <v>5</v>
      </c>
      <c r="B78" s="37" t="s">
        <v>152</v>
      </c>
      <c r="C78" s="36" t="s">
        <v>153</v>
      </c>
      <c r="D78" s="75">
        <f t="shared" si="13"/>
        <v>25</v>
      </c>
      <c r="E78" s="36">
        <f t="shared" si="14"/>
        <v>25</v>
      </c>
      <c r="F78" s="36"/>
      <c r="G78" s="36"/>
      <c r="H78" s="36"/>
      <c r="I78" s="36">
        <v>25</v>
      </c>
      <c r="J78" s="36"/>
      <c r="K78" s="36"/>
      <c r="L78" s="69"/>
      <c r="M78" s="70">
        <v>25</v>
      </c>
      <c r="N78" s="70">
        <f t="shared" si="11"/>
        <v>0</v>
      </c>
      <c r="O78" s="68" t="s">
        <v>151</v>
      </c>
    </row>
    <row r="79" spans="1:15" s="1" customFormat="1" ht="30.75" customHeight="1">
      <c r="A79" s="67">
        <v>6</v>
      </c>
      <c r="B79" s="37" t="s">
        <v>154</v>
      </c>
      <c r="C79" s="36" t="s">
        <v>155</v>
      </c>
      <c r="D79" s="75">
        <f t="shared" si="13"/>
        <v>30</v>
      </c>
      <c r="E79" s="36">
        <f t="shared" si="14"/>
        <v>30</v>
      </c>
      <c r="F79" s="36"/>
      <c r="G79" s="36"/>
      <c r="H79" s="36"/>
      <c r="I79" s="36">
        <v>30</v>
      </c>
      <c r="J79" s="36"/>
      <c r="K79" s="36"/>
      <c r="L79" s="69"/>
      <c r="M79" s="70">
        <v>30</v>
      </c>
      <c r="N79" s="70">
        <f t="shared" si="11"/>
        <v>0</v>
      </c>
      <c r="O79" s="68" t="s">
        <v>151</v>
      </c>
    </row>
    <row r="80" spans="1:15" s="1" customFormat="1" ht="30" customHeight="1">
      <c r="A80" s="76" t="s">
        <v>156</v>
      </c>
      <c r="B80" s="77"/>
      <c r="C80" s="34"/>
      <c r="D80" s="35">
        <f aca="true" t="shared" si="15" ref="D80:M80">SUM(D81:D84)</f>
        <v>15952.4</v>
      </c>
      <c r="E80" s="34">
        <f t="shared" si="15"/>
        <v>7900</v>
      </c>
      <c r="F80" s="34">
        <f t="shared" si="15"/>
        <v>0</v>
      </c>
      <c r="G80" s="34">
        <f t="shared" si="15"/>
        <v>0</v>
      </c>
      <c r="H80" s="34">
        <f t="shared" si="15"/>
        <v>0</v>
      </c>
      <c r="I80" s="34">
        <f t="shared" si="15"/>
        <v>0</v>
      </c>
      <c r="J80" s="34">
        <f t="shared" si="15"/>
        <v>7900</v>
      </c>
      <c r="K80" s="34">
        <f t="shared" si="15"/>
        <v>783.3299999999999</v>
      </c>
      <c r="L80" s="66">
        <f t="shared" si="15"/>
        <v>7269.07</v>
      </c>
      <c r="M80" s="67">
        <f t="shared" si="15"/>
        <v>15952.4</v>
      </c>
      <c r="N80" s="88">
        <f t="shared" si="11"/>
        <v>0</v>
      </c>
      <c r="O80" s="68"/>
    </row>
    <row r="81" spans="1:15" s="1" customFormat="1" ht="27" customHeight="1">
      <c r="A81" s="36">
        <v>1</v>
      </c>
      <c r="B81" s="78" t="s">
        <v>157</v>
      </c>
      <c r="C81" s="36" t="s">
        <v>158</v>
      </c>
      <c r="D81" s="75">
        <f>+E81+K81+L81</f>
        <v>5000</v>
      </c>
      <c r="E81" s="36">
        <f>SUM(F81:J81)</f>
        <v>5000</v>
      </c>
      <c r="F81" s="36"/>
      <c r="G81" s="79"/>
      <c r="H81" s="36"/>
      <c r="I81" s="36"/>
      <c r="J81" s="36">
        <v>5000</v>
      </c>
      <c r="K81" s="36"/>
      <c r="L81" s="69"/>
      <c r="M81" s="70">
        <f>1311.6431+125.65+832.074+193.323657+177.45+98.2038+11.4756+3.9238+0.8045+301.9139+110+1833.537643</f>
        <v>5000</v>
      </c>
      <c r="N81" s="70">
        <f t="shared" si="11"/>
        <v>0</v>
      </c>
      <c r="O81" s="68" t="s">
        <v>159</v>
      </c>
    </row>
    <row r="82" spans="1:15" s="1" customFormat="1" ht="27" customHeight="1">
      <c r="A82" s="36">
        <v>2</v>
      </c>
      <c r="B82" s="80" t="s">
        <v>160</v>
      </c>
      <c r="C82" s="36" t="s">
        <v>161</v>
      </c>
      <c r="D82" s="75">
        <f>+E82+K82+L82</f>
        <v>2900</v>
      </c>
      <c r="E82" s="36">
        <f>SUM(F82:J82)</f>
        <v>2900</v>
      </c>
      <c r="F82" s="81"/>
      <c r="G82" s="82"/>
      <c r="H82" s="83"/>
      <c r="I82" s="89"/>
      <c r="J82" s="89">
        <v>2900</v>
      </c>
      <c r="K82" s="89"/>
      <c r="L82" s="81"/>
      <c r="M82" s="70">
        <f>700+1100+313.6+400+386.4</f>
        <v>2900</v>
      </c>
      <c r="N82" s="70">
        <f t="shared" si="11"/>
        <v>0</v>
      </c>
      <c r="O82" s="68" t="s">
        <v>19</v>
      </c>
    </row>
    <row r="83" spans="1:15" s="1" customFormat="1" ht="27" customHeight="1">
      <c r="A83" s="36">
        <v>3</v>
      </c>
      <c r="B83" s="84" t="s">
        <v>9</v>
      </c>
      <c r="C83" s="85"/>
      <c r="D83" s="75">
        <f>+E83+K83+L83</f>
        <v>7269.07</v>
      </c>
      <c r="E83" s="36">
        <f>SUM(F83:J83)</f>
        <v>0</v>
      </c>
      <c r="F83" s="85"/>
      <c r="H83" s="85"/>
      <c r="I83" s="85"/>
      <c r="J83" s="85"/>
      <c r="K83" s="85"/>
      <c r="L83" s="90">
        <v>7269.07</v>
      </c>
      <c r="M83" s="70">
        <f>6216.7073+42.73268+1009.63002</f>
        <v>7269.07</v>
      </c>
      <c r="N83" s="70">
        <f t="shared" si="11"/>
        <v>0</v>
      </c>
      <c r="O83" s="91" t="s">
        <v>162</v>
      </c>
    </row>
    <row r="84" spans="1:15" s="1" customFormat="1" ht="27" customHeight="1">
      <c r="A84" s="36">
        <v>4</v>
      </c>
      <c r="B84" s="86" t="s">
        <v>163</v>
      </c>
      <c r="C84" s="82"/>
      <c r="D84" s="75">
        <f>+E84+K84+L84</f>
        <v>783.3299999999999</v>
      </c>
      <c r="E84" s="36">
        <f>SUM(F84:J84)</f>
        <v>0</v>
      </c>
      <c r="F84" s="82"/>
      <c r="G84" s="82"/>
      <c r="H84" s="82"/>
      <c r="I84" s="82"/>
      <c r="J84" s="82"/>
      <c r="K84" s="82">
        <f>454.99+328.34</f>
        <v>783.3299999999999</v>
      </c>
      <c r="L84" s="92"/>
      <c r="M84" s="70">
        <f>454.99+102+226.34</f>
        <v>783.33</v>
      </c>
      <c r="N84" s="70">
        <f t="shared" si="11"/>
        <v>0</v>
      </c>
      <c r="O84" s="68" t="s">
        <v>164</v>
      </c>
    </row>
  </sheetData>
  <sheetProtection/>
  <mergeCells count="24">
    <mergeCell ref="A1:B1"/>
    <mergeCell ref="A2:O2"/>
    <mergeCell ref="F3:G3"/>
    <mergeCell ref="J3:K3"/>
    <mergeCell ref="E4:J4"/>
    <mergeCell ref="G5:H5"/>
    <mergeCell ref="A7:C7"/>
    <mergeCell ref="A8:B8"/>
    <mergeCell ref="A33:B33"/>
    <mergeCell ref="A73:B73"/>
    <mergeCell ref="A80:B80"/>
    <mergeCell ref="A4:A6"/>
    <mergeCell ref="B4:B6"/>
    <mergeCell ref="C4:C6"/>
    <mergeCell ref="D4:D6"/>
    <mergeCell ref="E5:E6"/>
    <mergeCell ref="F5:F6"/>
    <mergeCell ref="I5:I6"/>
    <mergeCell ref="J5:J6"/>
    <mergeCell ref="K4:K6"/>
    <mergeCell ref="L4:L6"/>
    <mergeCell ref="M4:M6"/>
    <mergeCell ref="N4:N6"/>
    <mergeCell ref="O4:O6"/>
  </mergeCells>
  <printOptions horizontalCentered="1"/>
  <pageMargins left="0.55" right="0.55" top="0.78" bottom="0.79" header="0.51" footer="0.51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liguoxiang</cp:lastModifiedBy>
  <cp:lastPrinted>2016-11-30T03:26:09Z</cp:lastPrinted>
  <dcterms:created xsi:type="dcterms:W3CDTF">2016-11-29T02:46:11Z</dcterms:created>
  <dcterms:modified xsi:type="dcterms:W3CDTF">2018-01-04T04:58:37Z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